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Tabelle1" sheetId="1" r:id="rId1"/>
  </sheets>
  <definedNames>
    <definedName name="_xlnm.Print_Area" localSheetId="0">'Tabelle1'!$A$1:$K$68</definedName>
  </definedNames>
  <calcPr fullCalcOnLoad="1"/>
</workbook>
</file>

<file path=xl/comments1.xml><?xml version="1.0" encoding="utf-8"?>
<comments xmlns="http://schemas.openxmlformats.org/spreadsheetml/2006/main">
  <authors>
    <author>cape</author>
    <author>Carsten Pertuch</author>
  </authors>
  <commentList>
    <comment ref="E51" authorId="0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Zwischenwert für die Ermittlung des K</t>
        </r>
        <r>
          <rPr>
            <vertAlign val="subscript"/>
            <sz val="10"/>
            <rFont val="Tahoma"/>
            <family val="2"/>
          </rPr>
          <t xml:space="preserve">1 </t>
        </r>
        <r>
          <rPr>
            <sz val="10"/>
            <rFont val="Tahoma"/>
            <family val="2"/>
          </rPr>
          <t>- Faktors !
Dieser Zwischenwert wird automatisch berechnet !</t>
        </r>
      </text>
    </comment>
    <comment ref="E50" authorId="1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Anzahl der Wiederholungen ! Wird automatisch bestimmt !</t>
        </r>
      </text>
    </comment>
    <comment ref="I50" authorId="1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Anzahl der geprüften Teile ! Wird automatisch bestimmt !</t>
        </r>
      </text>
    </comment>
    <comment ref="A1" authorId="0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Dieses Excel-Blatt wurde 
von Dipl.-Ing. Carsten Pertuch am 12. Oktober 1999 
erstellt!</t>
        </r>
      </text>
    </comment>
  </commentList>
</comments>
</file>

<file path=xl/sharedStrings.xml><?xml version="1.0" encoding="utf-8"?>
<sst xmlns="http://schemas.openxmlformats.org/spreadsheetml/2006/main" count="133" uniqueCount="126">
  <si>
    <t>Messsystemanalyse</t>
  </si>
  <si>
    <t>Seite 1 / 1</t>
  </si>
  <si>
    <t xml:space="preserve">Akt. Dat.: </t>
  </si>
  <si>
    <t>Bearb.Name:</t>
  </si>
  <si>
    <t>Prüfort:</t>
  </si>
  <si>
    <t>Abt./Kst./Prod.:</t>
  </si>
  <si>
    <t>Prüfmittel</t>
  </si>
  <si>
    <t>Merkmal</t>
  </si>
  <si>
    <t>Bezeichnung:</t>
  </si>
  <si>
    <t>Nummer:</t>
  </si>
  <si>
    <t>Auflösung:</t>
  </si>
  <si>
    <t>Einheit:</t>
  </si>
  <si>
    <t>OSG:</t>
  </si>
  <si>
    <t>USG:</t>
  </si>
  <si>
    <t>Einzelwerte</t>
  </si>
  <si>
    <t xml:space="preserve">Hinweise: </t>
  </si>
  <si>
    <t>1.)</t>
  </si>
  <si>
    <t>2.)</t>
  </si>
  <si>
    <t>Datum:</t>
  </si>
  <si>
    <t>Unterschrift:</t>
  </si>
  <si>
    <t xml:space="preserve"> __________________</t>
  </si>
  <si>
    <t>Abteilung:</t>
  </si>
  <si>
    <t>Bemerkung:</t>
  </si>
  <si>
    <t xml:space="preserve"> ________</t>
  </si>
  <si>
    <t>Teil</t>
  </si>
  <si>
    <t>Prüfer A</t>
  </si>
  <si>
    <t>Prüfgrund:</t>
  </si>
  <si>
    <t>Toleranz</t>
  </si>
  <si>
    <t>T =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</si>
  <si>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</si>
  <si>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Wiederholbarkeit</t>
  </si>
  <si>
    <r>
      <t>EV =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R =</t>
    </r>
  </si>
  <si>
    <t>%EV =</t>
  </si>
  <si>
    <t>Werkstück</t>
  </si>
  <si>
    <t>Werkstück:</t>
  </si>
  <si>
    <t>Nennmaß:</t>
  </si>
  <si>
    <r>
      <t>R</t>
    </r>
    <r>
      <rPr>
        <vertAlign val="subscript"/>
        <sz val="9"/>
        <rFont val="Arial"/>
        <family val="2"/>
      </rPr>
      <t>A</t>
    </r>
  </si>
  <si>
    <t>%</t>
  </si>
  <si>
    <t>Messsystem</t>
  </si>
  <si>
    <t>%R&amp;R =</t>
  </si>
  <si>
    <t>Messung 1</t>
  </si>
  <si>
    <t>Messung 2</t>
  </si>
  <si>
    <t>Anzahl Stichproben:</t>
  </si>
  <si>
    <t>Anzahl der Prüfer (p) *</t>
  </si>
  <si>
    <t>Anzahl der Teile (t)</t>
  </si>
  <si>
    <t>&gt; 15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</si>
  <si>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 für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</si>
  <si>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Beispiel für Verfahren 3 gemäß Leitfaden "Fähigkeitsnachweis von Messsystemen"</t>
  </si>
  <si>
    <t>Abweich. 1</t>
  </si>
  <si>
    <t>Abweich. 2</t>
  </si>
  <si>
    <t>Mittelwert</t>
  </si>
  <si>
    <t>R&amp;R = EV =</t>
  </si>
  <si>
    <t xml:space="preserve"> ___________________</t>
  </si>
  <si>
    <r>
      <t xml:space="preserve">(für Messsysteme </t>
    </r>
    <r>
      <rPr>
        <u val="single"/>
        <sz val="10"/>
        <rFont val="Arial"/>
        <family val="2"/>
      </rPr>
      <t>ohne Bedienereinfluss</t>
    </r>
    <r>
      <rPr>
        <sz val="10"/>
        <rFont val="Arial"/>
        <family val="2"/>
      </rPr>
      <t>)</t>
    </r>
  </si>
  <si>
    <t>OSG</t>
  </si>
  <si>
    <t>USG</t>
  </si>
  <si>
    <t>Messungen</t>
  </si>
  <si>
    <t>1/1</t>
  </si>
  <si>
    <t>1/2</t>
  </si>
  <si>
    <t>2/1</t>
  </si>
  <si>
    <t>2/2</t>
  </si>
  <si>
    <t>3/1</t>
  </si>
  <si>
    <t>3/2</t>
  </si>
  <si>
    <t>4/1</t>
  </si>
  <si>
    <t>4/2</t>
  </si>
  <si>
    <t>5/1</t>
  </si>
  <si>
    <t>5/2</t>
  </si>
  <si>
    <t>6/1</t>
  </si>
  <si>
    <t>6/2</t>
  </si>
  <si>
    <t>7/1</t>
  </si>
  <si>
    <t>7/2</t>
  </si>
  <si>
    <t>8/1</t>
  </si>
  <si>
    <t>8/2</t>
  </si>
  <si>
    <t>9/1</t>
  </si>
  <si>
    <t>9/2</t>
  </si>
  <si>
    <t>10/1</t>
  </si>
  <si>
    <t>10/2</t>
  </si>
  <si>
    <t>11/1</t>
  </si>
  <si>
    <t>11/2</t>
  </si>
  <si>
    <t>12/1</t>
  </si>
  <si>
    <t>12/2</t>
  </si>
  <si>
    <t>13/1</t>
  </si>
  <si>
    <t>13/2</t>
  </si>
  <si>
    <t>14/1</t>
  </si>
  <si>
    <t>14/2</t>
  </si>
  <si>
    <t>15/1</t>
  </si>
  <si>
    <t>15/2</t>
  </si>
  <si>
    <t>16/1</t>
  </si>
  <si>
    <t>16/2</t>
  </si>
  <si>
    <t>17/1</t>
  </si>
  <si>
    <t>17/2</t>
  </si>
  <si>
    <t>18/1</t>
  </si>
  <si>
    <t>18/2</t>
  </si>
  <si>
    <t>19/1</t>
  </si>
  <si>
    <t>19/2</t>
  </si>
  <si>
    <t>20/1</t>
  </si>
  <si>
    <t>20/2</t>
  </si>
  <si>
    <t>21/1</t>
  </si>
  <si>
    <t>21/2</t>
  </si>
  <si>
    <t>22/1</t>
  </si>
  <si>
    <t>22/2</t>
  </si>
  <si>
    <t>23/1</t>
  </si>
  <si>
    <t>23/2</t>
  </si>
  <si>
    <t>24/1</t>
  </si>
  <si>
    <t>24/2</t>
  </si>
  <si>
    <t>25/1</t>
  </si>
  <si>
    <t>25/2</t>
  </si>
  <si>
    <r>
      <t xml:space="preserve">Verfahren 3b: ARM-Methode für </t>
    </r>
    <r>
      <rPr>
        <b/>
        <u val="single"/>
        <sz val="10"/>
        <rFont val="Arial"/>
        <family val="2"/>
      </rPr>
      <t xml:space="preserve">vorhandene </t>
    </r>
    <r>
      <rPr>
        <sz val="10"/>
        <rFont val="Arial"/>
        <family val="2"/>
      </rPr>
      <t>Messsysteme</t>
    </r>
  </si>
  <si>
    <t xml:space="preserve"> +15% RF</t>
  </si>
  <si>
    <t xml:space="preserve"> -15% RF</t>
  </si>
  <si>
    <t xml:space="preserve"> proz. Auflösung %RE =</t>
  </si>
  <si>
    <t>Anzahl Wiederholungen w =</t>
  </si>
  <si>
    <t>Anzahl Teile t =</t>
  </si>
  <si>
    <r>
      <t>Tabelle mit d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*-Werten für die K</t>
    </r>
    <r>
      <rPr>
        <b/>
        <vertAlign val="subscript"/>
        <sz val="10"/>
        <color indexed="9"/>
        <rFont val="Arial"/>
        <family val="2"/>
      </rPr>
      <t>1</t>
    </r>
  </si>
  <si>
    <r>
      <t>Stichprobenumfang: Anzahl der Wiederholungen (w) für K</t>
    </r>
    <r>
      <rPr>
        <b/>
        <vertAlign val="subscript"/>
        <sz val="10"/>
        <color indexed="9"/>
        <rFont val="Arial"/>
        <family val="2"/>
      </rPr>
      <t>1</t>
    </r>
  </si>
  <si>
    <t>Firma 1</t>
  </si>
  <si>
    <t>Firma 2 (bitte anpassen)</t>
  </si>
  <si>
    <t>C. Pertuch</t>
  </si>
  <si>
    <t>Musterfirma</t>
  </si>
  <si>
    <t>Messraum</t>
  </si>
  <si>
    <t>Vorrichtung</t>
  </si>
  <si>
    <t>Abnahme</t>
  </si>
  <si>
    <t>Pleuel</t>
  </si>
  <si>
    <t>Verfahren 3</t>
  </si>
  <si>
    <t>17.1</t>
  </si>
  <si>
    <t>mm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</si>
</sst>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0.0000000000"/>
    <numFmt numFmtId="179" formatCode="0.00000000000"/>
    <numFmt numFmtId="180" formatCode="0.00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000000%"/>
    <numFmt numFmtId="187" formatCode="0.000000%"/>
    <numFmt numFmtId="188" formatCode="0.00000%"/>
    <numFmt numFmtId="189" formatCode="0.0000%"/>
    <numFmt numFmtId="190" formatCode="0.000%"/>
    <numFmt numFmtId="191" formatCode="0.00000000%"/>
    <numFmt numFmtId="192" formatCode="0.0%"/>
    <numFmt numFmtId="193" formatCode="0.0"/>
  </numFmts>
  <fonts count="2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6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sz val="3.25"/>
      <name val="Arial"/>
      <family val="0"/>
    </font>
    <font>
      <sz val="2.25"/>
      <name val="Arial"/>
      <family val="0"/>
    </font>
    <font>
      <sz val="10.5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wrapText="1"/>
      <protection hidden="1"/>
    </xf>
    <xf numFmtId="173" fontId="0" fillId="0" borderId="0" xfId="0" applyNumberFormat="1" applyFont="1" applyAlignment="1" applyProtection="1">
      <alignment/>
      <protection hidden="1"/>
    </xf>
    <xf numFmtId="17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Continuous" vertical="center"/>
      <protection hidden="1"/>
    </xf>
    <xf numFmtId="177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Continuous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173" fontId="0" fillId="0" borderId="0" xfId="0" applyNumberFormat="1" applyFill="1" applyBorder="1" applyAlignment="1" applyProtection="1">
      <alignment vertical="center"/>
      <protection hidden="1"/>
    </xf>
    <xf numFmtId="17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173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centerContinuous" vertical="center"/>
      <protection hidden="1"/>
    </xf>
    <xf numFmtId="0" fontId="0" fillId="0" borderId="8" xfId="0" applyBorder="1" applyAlignment="1" applyProtection="1">
      <alignment horizontal="centerContinuous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centerContinuous" vertical="center"/>
      <protection hidden="1"/>
    </xf>
    <xf numFmtId="0" fontId="0" fillId="0" borderId="7" xfId="0" applyBorder="1" applyAlignment="1" applyProtection="1">
      <alignment horizontal="centerContinuous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Continuous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3" fontId="2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3" fontId="2" fillId="0" borderId="18" xfId="0" applyNumberFormat="1" applyFont="1" applyFill="1" applyBorder="1" applyAlignment="1" applyProtection="1">
      <alignment horizontal="center" vertical="center"/>
      <protection hidden="1"/>
    </xf>
    <xf numFmtId="173" fontId="2" fillId="0" borderId="19" xfId="0" applyNumberFormat="1" applyFont="1" applyFill="1" applyBorder="1" applyAlignment="1" applyProtection="1">
      <alignment horizontal="center" vertical="center"/>
      <protection hidden="1"/>
    </xf>
    <xf numFmtId="173" fontId="2" fillId="0" borderId="20" xfId="0" applyNumberFormat="1" applyFont="1" applyFill="1" applyBorder="1" applyAlignment="1" applyProtection="1">
      <alignment horizontal="center" vertical="center"/>
      <protection hidden="1"/>
    </xf>
    <xf numFmtId="172" fontId="2" fillId="0" borderId="8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2" fontId="2" fillId="0" borderId="0" xfId="0" applyNumberFormat="1" applyFont="1" applyFill="1" applyBorder="1" applyAlignment="1" applyProtection="1">
      <alignment vertical="center"/>
      <protection hidden="1"/>
    </xf>
    <xf numFmtId="173" fontId="0" fillId="0" borderId="0" xfId="0" applyNumberFormat="1" applyFont="1" applyBorder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172" fontId="0" fillId="0" borderId="0" xfId="0" applyNumberFormat="1" applyFill="1" applyBorder="1" applyAlignment="1" applyProtection="1">
      <alignment vertical="center"/>
      <protection hidden="1"/>
    </xf>
    <xf numFmtId="177" fontId="0" fillId="0" borderId="0" xfId="0" applyNumberFormat="1" applyFill="1" applyBorder="1" applyAlignment="1" applyProtection="1">
      <alignment vertical="center"/>
      <protection hidden="1"/>
    </xf>
    <xf numFmtId="176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Continuous" vertical="center"/>
      <protection hidden="1"/>
    </xf>
    <xf numFmtId="0" fontId="3" fillId="0" borderId="22" xfId="0" applyFont="1" applyFill="1" applyBorder="1" applyAlignment="1" applyProtection="1">
      <alignment horizontal="centerContinuous" vertical="center"/>
      <protection hidden="1"/>
    </xf>
    <xf numFmtId="0" fontId="3" fillId="0" borderId="23" xfId="0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14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wrapText="1"/>
      <protection hidden="1"/>
    </xf>
    <xf numFmtId="173" fontId="21" fillId="0" borderId="0" xfId="0" applyNumberFormat="1" applyFont="1" applyAlignment="1" applyProtection="1">
      <alignment/>
      <protection hidden="1"/>
    </xf>
    <xf numFmtId="173" fontId="22" fillId="0" borderId="0" xfId="0" applyNumberFormat="1" applyFont="1" applyAlignment="1" applyProtection="1">
      <alignment/>
      <protection hidden="1"/>
    </xf>
    <xf numFmtId="173" fontId="22" fillId="0" borderId="0" xfId="0" applyNumberFormat="1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1" fillId="0" borderId="0" xfId="0" applyNumberFormat="1" applyFont="1" applyAlignment="1" applyProtection="1">
      <alignment horizontal="center"/>
      <protection hidden="1"/>
    </xf>
    <xf numFmtId="172" fontId="21" fillId="0" borderId="0" xfId="0" applyNumberFormat="1" applyFont="1" applyAlignment="1" applyProtection="1">
      <alignment horizontal="center"/>
      <protection hidden="1"/>
    </xf>
    <xf numFmtId="172" fontId="21" fillId="2" borderId="0" xfId="0" applyNumberFormat="1" applyFont="1" applyFill="1" applyAlignment="1" applyProtection="1">
      <alignment horizontal="center"/>
      <protection hidden="1"/>
    </xf>
    <xf numFmtId="173" fontId="21" fillId="0" borderId="0" xfId="0" applyNumberFormat="1" applyFont="1" applyAlignment="1" applyProtection="1">
      <alignment horizontal="center"/>
      <protection hidden="1"/>
    </xf>
    <xf numFmtId="173" fontId="22" fillId="0" borderId="0" xfId="0" applyNumberFormat="1" applyFont="1" applyAlignment="1" applyProtection="1">
      <alignment horizontal="center"/>
      <protection hidden="1"/>
    </xf>
    <xf numFmtId="173" fontId="22" fillId="0" borderId="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2" fontId="21" fillId="0" borderId="0" xfId="0" applyNumberFormat="1" applyFont="1" applyBorder="1" applyAlignment="1" applyProtection="1">
      <alignment horizontal="center"/>
      <protection hidden="1"/>
    </xf>
    <xf numFmtId="172" fontId="21" fillId="0" borderId="0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Continuous" vertical="center"/>
      <protection locked="0"/>
    </xf>
    <xf numFmtId="0" fontId="2" fillId="3" borderId="10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Border="1" applyAlignment="1" applyProtection="1">
      <alignment horizontal="centerContinuous" vertical="center"/>
      <protection hidden="1"/>
    </xf>
    <xf numFmtId="0" fontId="24" fillId="0" borderId="6" xfId="0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2" xfId="0" applyFont="1" applyBorder="1" applyAlignment="1">
      <alignment/>
    </xf>
    <xf numFmtId="0" fontId="26" fillId="0" borderId="1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centerContinuous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Continuous" vertical="center"/>
      <protection locked="0"/>
    </xf>
    <xf numFmtId="173" fontId="2" fillId="0" borderId="10" xfId="0" applyNumberFormat="1" applyFont="1" applyFill="1" applyBorder="1" applyAlignment="1" applyProtection="1">
      <alignment horizontal="centerContinuous" vertical="center"/>
      <protection hidden="1"/>
    </xf>
    <xf numFmtId="49" fontId="2" fillId="3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72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hidden="1"/>
    </xf>
    <xf numFmtId="0" fontId="0" fillId="3" borderId="23" xfId="0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172" fontId="2" fillId="3" borderId="26" xfId="0" applyNumberFormat="1" applyFont="1" applyFill="1" applyBorder="1" applyAlignment="1" applyProtection="1">
      <alignment horizontal="center" vertical="center"/>
      <protection locked="0"/>
    </xf>
    <xf numFmtId="172" fontId="2" fillId="3" borderId="27" xfId="0" applyNumberFormat="1" applyFont="1" applyFill="1" applyBorder="1" applyAlignment="1" applyProtection="1">
      <alignment horizontal="center" vertical="center"/>
      <protection locked="0"/>
    </xf>
    <xf numFmtId="172" fontId="2" fillId="3" borderId="28" xfId="0" applyNumberFormat="1" applyFont="1" applyFill="1" applyBorder="1" applyAlignment="1" applyProtection="1">
      <alignment horizontal="center" vertical="center"/>
      <protection locked="0"/>
    </xf>
    <xf numFmtId="172" fontId="2" fillId="3" borderId="29" xfId="0" applyNumberFormat="1" applyFont="1" applyFill="1" applyBorder="1" applyAlignment="1" applyProtection="1">
      <alignment horizontal="center" vertical="center"/>
      <protection locked="0"/>
    </xf>
    <xf numFmtId="172" fontId="2" fillId="3" borderId="30" xfId="0" applyNumberFormat="1" applyFont="1" applyFill="1" applyBorder="1" applyAlignment="1" applyProtection="1">
      <alignment horizontal="center" vertical="center"/>
      <protection locked="0"/>
    </xf>
    <xf numFmtId="172" fontId="2" fillId="3" borderId="3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4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Tabelle1!$E$58</c:f>
              <c:numCache>
                <c:ptCount val="1"/>
                <c:pt idx="0">
                  <c:v>12.78865248226999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Tabelle1!$F$58</c:f>
              <c:numCache>
                <c:ptCount val="1"/>
                <c:pt idx="0">
                  <c:v>47.21134751773001</c:v>
                </c:pt>
              </c:numCache>
            </c:numRef>
          </c:val>
        </c:ser>
        <c:overlap val="100"/>
        <c:gapWidth val="60"/>
        <c:axId val="58797892"/>
        <c:axId val="59418981"/>
      </c:barChart>
      <c:catAx>
        <c:axId val="58797892"/>
        <c:scaling>
          <c:orientation val="minMax"/>
        </c:scaling>
        <c:axPos val="l"/>
        <c:delete val="1"/>
        <c:majorTickMark val="out"/>
        <c:minorTickMark val="none"/>
        <c:tickLblPos val="nextTo"/>
        <c:crossAx val="59418981"/>
        <c:crossesAt val="0"/>
        <c:auto val="1"/>
        <c:lblOffset val="100"/>
        <c:noMultiLvlLbl val="0"/>
      </c:catAx>
      <c:valAx>
        <c:axId val="59418981"/>
        <c:scaling>
          <c:orientation val="minMax"/>
          <c:max val="60"/>
          <c:min val="0"/>
        </c:scaling>
        <c:axPos val="b"/>
        <c:delete val="1"/>
        <c:majorTickMark val="out"/>
        <c:minorTickMark val="none"/>
        <c:tickLblPos val="nextTo"/>
        <c:crossAx val="58797892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Prüfer A</a:t>
            </a:r>
          </a:p>
        </c:rich>
      </c:tx>
      <c:layout>
        <c:manualLayout>
          <c:xMode val="factor"/>
          <c:yMode val="factor"/>
          <c:x val="-0.423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25"/>
          <c:w val="1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Tabelle1!$AD$20</c:f>
              <c:strCache>
                <c:ptCount val="1"/>
                <c:pt idx="0">
                  <c:v>Messungen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Tabelle1!$AC$21:$AC$70</c:f>
              <c:strCache/>
            </c:strRef>
          </c:cat>
          <c:val>
            <c:numRef>
              <c:f>Tabelle1!$AD$21:$AD$70</c:f>
              <c:numCache/>
            </c:numRef>
          </c:val>
          <c:smooth val="0"/>
        </c:ser>
        <c:ser>
          <c:idx val="2"/>
          <c:order val="1"/>
          <c:tx>
            <c:strRef>
              <c:f>Tabelle1!$AE$20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Tabelle1!$AC$21:$AC$70</c:f>
              <c:strCache/>
            </c:strRef>
          </c:cat>
          <c:val>
            <c:numRef>
              <c:f>Tabelle1!$AE$21:$AE$70</c:f>
              <c:numCache/>
            </c:numRef>
          </c:val>
          <c:smooth val="0"/>
        </c:ser>
        <c:ser>
          <c:idx val="3"/>
          <c:order val="2"/>
          <c:tx>
            <c:strRef>
              <c:f>Tabelle1!$AF$20</c:f>
              <c:strCache>
                <c:ptCount val="1"/>
                <c:pt idx="0">
                  <c:v>OSG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Tabelle1!$AC$21:$AC$70</c:f>
              <c:strCache/>
            </c:strRef>
          </c:cat>
          <c:val>
            <c:numRef>
              <c:f>Tabelle1!$AF$21:$AF$70</c:f>
              <c:numCache/>
            </c:numRef>
          </c:val>
          <c:smooth val="0"/>
        </c:ser>
        <c:ser>
          <c:idx val="4"/>
          <c:order val="3"/>
          <c:tx>
            <c:strRef>
              <c:f>Tabelle1!$AG$20</c:f>
              <c:strCache>
                <c:ptCount val="1"/>
                <c:pt idx="0">
                  <c:v>USG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Tabelle1!$AC$21:$AC$70</c:f>
              <c:strCache/>
            </c:strRef>
          </c:cat>
          <c:val>
            <c:numRef>
              <c:f>Tabelle1!$AG$21:$AG$70</c:f>
              <c:numCache/>
            </c:numRef>
          </c:val>
          <c:smooth val="0"/>
        </c:ser>
        <c:marker val="1"/>
        <c:axId val="65008782"/>
        <c:axId val="48208127"/>
      </c:lineChart>
      <c:catAx>
        <c:axId val="6500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08127"/>
        <c:crosses val="autoZero"/>
        <c:auto val="1"/>
        <c:lblOffset val="100"/>
        <c:tickLblSkip val="4"/>
        <c:noMultiLvlLbl val="0"/>
      </c:catAx>
      <c:valAx>
        <c:axId val="48208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087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0165"/>
          <c:w val="0.82125"/>
          <c:h val="0.12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Prüfer A</a:t>
            </a:r>
          </a:p>
        </c:rich>
      </c:tx>
      <c:layout>
        <c:manualLayout>
          <c:xMode val="factor"/>
          <c:yMode val="factor"/>
          <c:x val="-0.426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"/>
          <c:w val="0.989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Tabelle1!$H$20</c:f>
              <c:strCache>
                <c:ptCount val="1"/>
                <c:pt idx="0">
                  <c:v>Abweich.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Tabelle1!$H$21:$H$45</c:f>
              <c:numCache/>
            </c:numRef>
          </c:val>
          <c:smooth val="0"/>
        </c:ser>
        <c:ser>
          <c:idx val="1"/>
          <c:order val="1"/>
          <c:tx>
            <c:strRef>
              <c:f>Tabelle1!$I$20</c:f>
              <c:strCache>
                <c:ptCount val="1"/>
                <c:pt idx="0">
                  <c:v>Abweich.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Tabelle1!$I$21:$I$45</c:f>
              <c:numCache/>
            </c:numRef>
          </c:val>
          <c:smooth val="0"/>
        </c:ser>
        <c:ser>
          <c:idx val="2"/>
          <c:order val="2"/>
          <c:tx>
            <c:strRef>
              <c:f>Tabelle1!$J$20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Tabelle1!$J$21:$J$45</c:f>
              <c:numCache/>
            </c:numRef>
          </c:val>
          <c:smooth val="0"/>
        </c:ser>
        <c:ser>
          <c:idx val="3"/>
          <c:order val="3"/>
          <c:tx>
            <c:strRef>
              <c:f>Tabelle1!$AH$20</c:f>
              <c:strCache>
                <c:ptCount val="1"/>
                <c:pt idx="0">
                  <c:v> +15% 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Tabelle1!$AH$21:$AH$45</c:f>
              <c:numCache/>
            </c:numRef>
          </c:val>
          <c:smooth val="0"/>
        </c:ser>
        <c:ser>
          <c:idx val="4"/>
          <c:order val="4"/>
          <c:tx>
            <c:strRef>
              <c:f>Tabelle1!$AI$20</c:f>
              <c:strCache>
                <c:ptCount val="1"/>
                <c:pt idx="0">
                  <c:v> -15% 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Tabelle1!$AI$21:$AI$45</c:f>
              <c:numCache/>
            </c:numRef>
          </c:val>
          <c:smooth val="0"/>
        </c:ser>
        <c:marker val="1"/>
        <c:axId val="31219960"/>
        <c:axId val="12544185"/>
      </c:lineChart>
      <c:catAx>
        <c:axId val="3121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4185"/>
        <c:crosses val="autoZero"/>
        <c:auto val="1"/>
        <c:lblOffset val="100"/>
        <c:noMultiLvlLbl val="0"/>
      </c:catAx>
      <c:valAx>
        <c:axId val="12544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199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0175"/>
          <c:w val="0.832"/>
          <c:h val="0.158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3676650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1,33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" name="Line 20"/>
        <xdr:cNvSpPr>
          <a:spLocks/>
        </xdr:cNvSpPr>
      </xdr:nvSpPr>
      <xdr:spPr>
        <a:xfrm>
          <a:off x="3676650" y="7477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50</xdr:row>
      <xdr:rowOff>19050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3676650" y="7477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twoCellAnchor>
  <xdr:twoCellAnchor>
    <xdr:from>
      <xdr:col>3</xdr:col>
      <xdr:colOff>542925</xdr:colOff>
      <xdr:row>53</xdr:row>
      <xdr:rowOff>28575</xdr:rowOff>
    </xdr:from>
    <xdr:to>
      <xdr:col>3</xdr:col>
      <xdr:colOff>619125</xdr:colOff>
      <xdr:row>53</xdr:row>
      <xdr:rowOff>28575</xdr:rowOff>
    </xdr:to>
    <xdr:sp>
      <xdr:nvSpPr>
        <xdr:cNvPr id="4" name="Line 26"/>
        <xdr:cNvSpPr>
          <a:spLocks/>
        </xdr:cNvSpPr>
      </xdr:nvSpPr>
      <xdr:spPr>
        <a:xfrm>
          <a:off x="2076450" y="8153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53</xdr:row>
      <xdr:rowOff>9525</xdr:rowOff>
    </xdr:from>
    <xdr:to>
      <xdr:col>3</xdr:col>
      <xdr:colOff>619125</xdr:colOff>
      <xdr:row>53</xdr:row>
      <xdr:rowOff>9525</xdr:rowOff>
    </xdr:to>
    <xdr:sp>
      <xdr:nvSpPr>
        <xdr:cNvPr id="5" name="Line 27"/>
        <xdr:cNvSpPr>
          <a:spLocks/>
        </xdr:cNvSpPr>
      </xdr:nvSpPr>
      <xdr:spPr>
        <a:xfrm>
          <a:off x="2076450" y="8134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56</xdr:row>
      <xdr:rowOff>28575</xdr:rowOff>
    </xdr:from>
    <xdr:to>
      <xdr:col>7</xdr:col>
      <xdr:colOff>590550</xdr:colOff>
      <xdr:row>58</xdr:row>
      <xdr:rowOff>133350</xdr:rowOff>
    </xdr:to>
    <xdr:graphicFrame>
      <xdr:nvGraphicFramePr>
        <xdr:cNvPr id="6" name="Chart 28"/>
        <xdr:cNvGraphicFramePr/>
      </xdr:nvGraphicFramePr>
      <xdr:xfrm>
        <a:off x="1695450" y="8553450"/>
        <a:ext cx="3295650" cy="43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56</xdr:row>
      <xdr:rowOff>95250</xdr:rowOff>
    </xdr:from>
    <xdr:to>
      <xdr:col>5</xdr:col>
      <xdr:colOff>400050</xdr:colOff>
      <xdr:row>58</xdr:row>
      <xdr:rowOff>76200</xdr:rowOff>
    </xdr:to>
    <xdr:sp>
      <xdr:nvSpPr>
        <xdr:cNvPr id="7" name="Line 29"/>
        <xdr:cNvSpPr>
          <a:spLocks/>
        </xdr:cNvSpPr>
      </xdr:nvSpPr>
      <xdr:spPr>
        <a:xfrm>
          <a:off x="3343275" y="8620125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58</xdr:row>
      <xdr:rowOff>47625</xdr:rowOff>
    </xdr:from>
    <xdr:to>
      <xdr:col>6</xdr:col>
      <xdr:colOff>28575</xdr:colOff>
      <xdr:row>58</xdr:row>
      <xdr:rowOff>152400</xdr:rowOff>
    </xdr:to>
    <xdr:sp>
      <xdr:nvSpPr>
        <xdr:cNvPr id="8" name="TextBox 30"/>
        <xdr:cNvSpPr txBox="1">
          <a:spLocks noChangeArrowheads="1"/>
        </xdr:cNvSpPr>
      </xdr:nvSpPr>
      <xdr:spPr>
        <a:xfrm>
          <a:off x="3362325" y="8905875"/>
          <a:ext cx="3429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30,00%</a:t>
          </a:r>
        </a:p>
      </xdr:txBody>
    </xdr:sp>
    <xdr:clientData/>
  </xdr:twoCellAnchor>
  <xdr:twoCellAnchor>
    <xdr:from>
      <xdr:col>5</xdr:col>
      <xdr:colOff>47625</xdr:colOff>
      <xdr:row>18</xdr:row>
      <xdr:rowOff>0</xdr:rowOff>
    </xdr:from>
    <xdr:to>
      <xdr:col>10</xdr:col>
      <xdr:colOff>0</xdr:colOff>
      <xdr:row>32</xdr:row>
      <xdr:rowOff>0</xdr:rowOff>
    </xdr:to>
    <xdr:graphicFrame>
      <xdr:nvGraphicFramePr>
        <xdr:cNvPr id="9" name="Chart 31"/>
        <xdr:cNvGraphicFramePr/>
      </xdr:nvGraphicFramePr>
      <xdr:xfrm>
        <a:off x="2990850" y="25336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31</xdr:row>
      <xdr:rowOff>152400</xdr:rowOff>
    </xdr:from>
    <xdr:to>
      <xdr:col>10</xdr:col>
      <xdr:colOff>0</xdr:colOff>
      <xdr:row>45</xdr:row>
      <xdr:rowOff>0</xdr:rowOff>
    </xdr:to>
    <xdr:graphicFrame>
      <xdr:nvGraphicFramePr>
        <xdr:cNvPr id="10" name="Chart 32"/>
        <xdr:cNvGraphicFramePr/>
      </xdr:nvGraphicFramePr>
      <xdr:xfrm>
        <a:off x="2990850" y="4914900"/>
        <a:ext cx="36004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50</xdr:row>
      <xdr:rowOff>19050</xdr:rowOff>
    </xdr:to>
    <xdr:sp>
      <xdr:nvSpPr>
        <xdr:cNvPr id="11" name="TextBox 41"/>
        <xdr:cNvSpPr txBox="1">
          <a:spLocks noChangeArrowheads="1"/>
        </xdr:cNvSpPr>
      </xdr:nvSpPr>
      <xdr:spPr>
        <a:xfrm>
          <a:off x="5124450" y="7477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workbookViewId="0" topLeftCell="A16">
      <selection activeCell="G8" sqref="G8"/>
    </sheetView>
  </sheetViews>
  <sheetFormatPr defaultColWidth="11.421875" defaultRowHeight="12.75"/>
  <cols>
    <col min="1" max="1" width="0.85546875" style="25" customWidth="1"/>
    <col min="2" max="2" width="11.421875" style="25" customWidth="1"/>
    <col min="3" max="3" width="10.7109375" style="25" customWidth="1"/>
    <col min="4" max="4" width="10.421875" style="25" customWidth="1"/>
    <col min="5" max="5" width="10.7109375" style="25" customWidth="1"/>
    <col min="6" max="6" width="11.00390625" style="25" customWidth="1"/>
    <col min="7" max="8" width="10.8515625" style="25" customWidth="1"/>
    <col min="9" max="10" width="11.00390625" style="25" customWidth="1"/>
    <col min="11" max="11" width="0.9921875" style="25" customWidth="1"/>
    <col min="12" max="12" width="4.140625" style="25" customWidth="1"/>
    <col min="13" max="13" width="21.140625" style="95" bestFit="1" customWidth="1"/>
    <col min="14" max="27" width="6.140625" style="95" customWidth="1"/>
    <col min="28" max="28" width="6.7109375" style="95" customWidth="1"/>
    <col min="29" max="29" width="7.7109375" style="95" customWidth="1"/>
    <col min="30" max="36" width="11.421875" style="95" customWidth="1"/>
    <col min="37" max="16384" width="11.421875" style="25" customWidth="1"/>
  </cols>
  <sheetData>
    <row r="1" spans="2:12" ht="4.5" customHeight="1" thickBot="1">
      <c r="B1" s="26"/>
      <c r="C1" s="26"/>
      <c r="D1" s="26"/>
      <c r="E1" s="26"/>
      <c r="F1" s="26"/>
      <c r="G1" s="26"/>
      <c r="H1" s="26"/>
      <c r="I1" s="26"/>
      <c r="J1" s="26"/>
      <c r="K1" s="75"/>
      <c r="L1" s="75"/>
    </row>
    <row r="2" spans="1:17" ht="24" customHeight="1">
      <c r="A2" s="26"/>
      <c r="B2" s="116" t="s">
        <v>115</v>
      </c>
      <c r="C2" s="117"/>
      <c r="D2" s="29"/>
      <c r="E2" s="29" t="s">
        <v>0</v>
      </c>
      <c r="F2" s="30"/>
      <c r="G2" s="30"/>
      <c r="H2" s="31"/>
      <c r="I2" s="32" t="s">
        <v>1</v>
      </c>
      <c r="J2" s="33"/>
      <c r="K2" s="76"/>
      <c r="L2" s="5"/>
      <c r="M2" s="96"/>
      <c r="N2" s="96"/>
      <c r="O2" s="96"/>
      <c r="P2" s="96"/>
      <c r="Q2" s="96"/>
    </row>
    <row r="3" spans="1:17" ht="14.25">
      <c r="A3" s="26"/>
      <c r="B3" s="118"/>
      <c r="C3" s="119"/>
      <c r="D3" s="36"/>
      <c r="E3" s="37" t="s">
        <v>107</v>
      </c>
      <c r="F3" s="38"/>
      <c r="G3" s="38"/>
      <c r="H3" s="1"/>
      <c r="I3" s="39"/>
      <c r="J3" s="40"/>
      <c r="K3" s="76"/>
      <c r="L3" s="74"/>
      <c r="M3" s="97"/>
      <c r="N3" s="97"/>
      <c r="O3" s="97"/>
      <c r="P3" s="97"/>
      <c r="Q3" s="97"/>
    </row>
    <row r="4" spans="1:17" ht="14.25">
      <c r="A4" s="26"/>
      <c r="B4" s="120" t="s">
        <v>116</v>
      </c>
      <c r="C4" s="121"/>
      <c r="D4" s="122"/>
      <c r="E4" s="37" t="s">
        <v>53</v>
      </c>
      <c r="F4" s="38"/>
      <c r="G4" s="38"/>
      <c r="H4" s="1"/>
      <c r="I4" s="39"/>
      <c r="J4" s="40"/>
      <c r="K4" s="76"/>
      <c r="L4" s="74"/>
      <c r="M4" s="97"/>
      <c r="N4" s="97"/>
      <c r="O4" s="97"/>
      <c r="P4" s="97"/>
      <c r="Q4" s="97"/>
    </row>
    <row r="5" spans="1:17" ht="7.5" customHeight="1" thickBot="1">
      <c r="A5" s="26"/>
      <c r="B5" s="111"/>
      <c r="C5" s="112"/>
      <c r="D5" s="43"/>
      <c r="E5" s="43"/>
      <c r="F5" s="43"/>
      <c r="G5" s="43"/>
      <c r="H5" s="43"/>
      <c r="I5" s="41"/>
      <c r="J5" s="42"/>
      <c r="K5" s="76"/>
      <c r="L5" s="74"/>
      <c r="M5" s="97"/>
      <c r="N5" s="97"/>
      <c r="O5" s="97"/>
      <c r="P5" s="97"/>
      <c r="Q5" s="97"/>
    </row>
    <row r="6" spans="1:17" ht="6.7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76"/>
      <c r="L6" s="74"/>
      <c r="M6" s="97"/>
      <c r="N6" s="97"/>
      <c r="O6" s="97"/>
      <c r="P6" s="97"/>
      <c r="Q6" s="97"/>
    </row>
    <row r="7" spans="1:17" ht="6" customHeight="1">
      <c r="A7" s="26"/>
      <c r="B7" s="27"/>
      <c r="C7" s="44"/>
      <c r="D7" s="31"/>
      <c r="E7" s="44"/>
      <c r="F7" s="31"/>
      <c r="G7" s="31"/>
      <c r="H7" s="44"/>
      <c r="I7" s="31"/>
      <c r="J7" s="28"/>
      <c r="K7" s="76"/>
      <c r="L7" s="74"/>
      <c r="M7" s="97"/>
      <c r="N7" s="97"/>
      <c r="O7" s="97"/>
      <c r="P7" s="97"/>
      <c r="Q7" s="97"/>
    </row>
    <row r="8" spans="1:17" ht="12.75">
      <c r="A8" s="26"/>
      <c r="B8" s="46" t="s">
        <v>2</v>
      </c>
      <c r="C8" s="94">
        <f ca="1">TODAY()</f>
        <v>40073</v>
      </c>
      <c r="D8" s="48" t="s">
        <v>3</v>
      </c>
      <c r="E8" s="123" t="s">
        <v>117</v>
      </c>
      <c r="F8" s="48" t="s">
        <v>5</v>
      </c>
      <c r="G8" s="113" t="s">
        <v>118</v>
      </c>
      <c r="H8" s="114"/>
      <c r="I8" s="48" t="s">
        <v>4</v>
      </c>
      <c r="J8" s="124" t="s">
        <v>119</v>
      </c>
      <c r="K8" s="76"/>
      <c r="L8" s="74"/>
      <c r="M8" s="97"/>
      <c r="N8" s="97"/>
      <c r="O8" s="97"/>
      <c r="P8" s="97"/>
      <c r="Q8" s="97"/>
    </row>
    <row r="9" spans="1:17" ht="6" customHeight="1" thickBot="1">
      <c r="A9" s="26"/>
      <c r="B9" s="20"/>
      <c r="C9" s="84"/>
      <c r="D9" s="21"/>
      <c r="E9" s="84"/>
      <c r="F9" s="21"/>
      <c r="G9" s="21"/>
      <c r="H9" s="84"/>
      <c r="I9" s="21"/>
      <c r="J9" s="22"/>
      <c r="K9" s="74"/>
      <c r="L9" s="74"/>
      <c r="M9" s="97"/>
      <c r="N9" s="97"/>
      <c r="O9" s="97"/>
      <c r="P9" s="97"/>
      <c r="Q9" s="97"/>
    </row>
    <row r="10" spans="1:17" ht="18" customHeight="1" thickBot="1">
      <c r="A10" s="26"/>
      <c r="B10" s="85" t="s">
        <v>6</v>
      </c>
      <c r="C10" s="86"/>
      <c r="D10" s="86" t="s">
        <v>33</v>
      </c>
      <c r="E10" s="86"/>
      <c r="F10" s="86"/>
      <c r="G10" s="87"/>
      <c r="H10" s="87" t="s">
        <v>7</v>
      </c>
      <c r="I10" s="88"/>
      <c r="J10" s="89"/>
      <c r="K10" s="74"/>
      <c r="L10" s="74"/>
      <c r="M10" s="97"/>
      <c r="N10" s="97"/>
      <c r="O10" s="97"/>
      <c r="P10" s="97"/>
      <c r="Q10" s="97"/>
    </row>
    <row r="11" spans="1:17" ht="6" customHeight="1">
      <c r="A11" s="26"/>
      <c r="B11" s="13"/>
      <c r="C11" s="90"/>
      <c r="D11" s="91"/>
      <c r="E11" s="91"/>
      <c r="F11" s="90"/>
      <c r="G11" s="91"/>
      <c r="H11" s="91"/>
      <c r="I11" s="12"/>
      <c r="J11" s="92"/>
      <c r="K11" s="74"/>
      <c r="L11" s="74"/>
      <c r="M11" s="97"/>
      <c r="N11" s="97"/>
      <c r="O11" s="97"/>
      <c r="P11" s="97"/>
      <c r="Q11" s="97"/>
    </row>
    <row r="12" spans="1:17" ht="12.75">
      <c r="A12" s="26"/>
      <c r="B12" s="46" t="s">
        <v>8</v>
      </c>
      <c r="C12" s="123" t="s">
        <v>120</v>
      </c>
      <c r="D12" s="48" t="s">
        <v>34</v>
      </c>
      <c r="E12" s="125" t="s">
        <v>122</v>
      </c>
      <c r="F12" s="114"/>
      <c r="G12" s="48" t="s">
        <v>8</v>
      </c>
      <c r="H12" s="125" t="s">
        <v>123</v>
      </c>
      <c r="I12" s="115"/>
      <c r="J12" s="131"/>
      <c r="K12" s="74"/>
      <c r="L12" s="74"/>
      <c r="M12" s="97"/>
      <c r="N12" s="97"/>
      <c r="O12" s="97"/>
      <c r="P12" s="97"/>
      <c r="Q12" s="97"/>
    </row>
    <row r="13" spans="1:17" ht="12.75">
      <c r="A13" s="26"/>
      <c r="B13" s="46" t="s">
        <v>9</v>
      </c>
      <c r="C13" s="123">
        <v>24551</v>
      </c>
      <c r="D13" s="48" t="s">
        <v>9</v>
      </c>
      <c r="E13" s="125">
        <v>2512</v>
      </c>
      <c r="F13" s="114"/>
      <c r="G13" s="48" t="s">
        <v>8</v>
      </c>
      <c r="H13" s="127" t="s">
        <v>124</v>
      </c>
      <c r="I13" s="115"/>
      <c r="J13" s="131"/>
      <c r="K13" s="74"/>
      <c r="L13" s="74"/>
      <c r="M13" s="97"/>
      <c r="N13" s="97"/>
      <c r="O13" s="97"/>
      <c r="P13" s="97"/>
      <c r="Q13" s="97"/>
    </row>
    <row r="14" spans="1:17" ht="12.75">
      <c r="A14" s="26"/>
      <c r="B14" s="46" t="s">
        <v>10</v>
      </c>
      <c r="C14" s="123">
        <v>0.001</v>
      </c>
      <c r="D14" s="48"/>
      <c r="E14" s="48"/>
      <c r="F14" s="126"/>
      <c r="G14" s="48" t="s">
        <v>35</v>
      </c>
      <c r="H14" s="128">
        <v>10</v>
      </c>
      <c r="I14" s="50" t="s">
        <v>12</v>
      </c>
      <c r="J14" s="130">
        <v>10.03</v>
      </c>
      <c r="K14" s="74"/>
      <c r="L14" s="74"/>
      <c r="M14" s="97"/>
      <c r="N14" s="97"/>
      <c r="O14" s="97"/>
      <c r="P14" s="97"/>
      <c r="Q14" s="97"/>
    </row>
    <row r="15" spans="1:17" ht="12.75">
      <c r="A15" s="26"/>
      <c r="B15" s="46" t="s">
        <v>26</v>
      </c>
      <c r="C15" s="123" t="s">
        <v>121</v>
      </c>
      <c r="D15" s="48"/>
      <c r="E15" s="48"/>
      <c r="F15" s="45"/>
      <c r="G15" s="48" t="s">
        <v>11</v>
      </c>
      <c r="H15" s="129" t="s">
        <v>125</v>
      </c>
      <c r="I15" s="50" t="s">
        <v>13</v>
      </c>
      <c r="J15" s="130">
        <v>9.97</v>
      </c>
      <c r="K15" s="74"/>
      <c r="L15" s="74"/>
      <c r="M15" s="97"/>
      <c r="N15" s="97"/>
      <c r="O15" s="97"/>
      <c r="P15" s="97"/>
      <c r="Q15" s="97"/>
    </row>
    <row r="16" spans="1:17" ht="6" customHeight="1" thickBot="1">
      <c r="A16" s="26"/>
      <c r="B16" s="46"/>
      <c r="C16" s="47"/>
      <c r="D16" s="48"/>
      <c r="E16" s="48"/>
      <c r="F16" s="47"/>
      <c r="G16" s="48"/>
      <c r="H16" s="49"/>
      <c r="I16" s="50"/>
      <c r="J16" s="51"/>
      <c r="K16" s="74"/>
      <c r="L16" s="74"/>
      <c r="M16" s="97"/>
      <c r="N16" s="97"/>
      <c r="O16" s="97"/>
      <c r="P16" s="97"/>
      <c r="Q16" s="97"/>
    </row>
    <row r="17" spans="1:17" ht="16.5" customHeight="1" thickBot="1">
      <c r="A17" s="26"/>
      <c r="B17" s="93" t="s">
        <v>22</v>
      </c>
      <c r="C17" s="132" t="s">
        <v>47</v>
      </c>
      <c r="D17" s="132"/>
      <c r="E17" s="132"/>
      <c r="F17" s="132"/>
      <c r="G17" s="132"/>
      <c r="H17" s="132"/>
      <c r="I17" s="132"/>
      <c r="J17" s="133"/>
      <c r="K17" s="74"/>
      <c r="L17" s="74"/>
      <c r="M17" s="98" t="s">
        <v>113</v>
      </c>
      <c r="N17" s="97"/>
      <c r="O17" s="97"/>
      <c r="P17" s="97"/>
      <c r="Q17" s="97"/>
    </row>
    <row r="18" spans="1:17" ht="6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74"/>
      <c r="L18" s="74"/>
      <c r="M18" s="97"/>
      <c r="N18" s="97"/>
      <c r="O18" s="97"/>
      <c r="P18" s="97"/>
      <c r="Q18" s="97"/>
    </row>
    <row r="19" spans="1:27" ht="13.5" customHeight="1">
      <c r="A19" s="26"/>
      <c r="B19" s="52" t="s">
        <v>14</v>
      </c>
      <c r="C19" s="27"/>
      <c r="D19" s="31" t="s">
        <v>25</v>
      </c>
      <c r="E19" s="28"/>
      <c r="F19" s="1"/>
      <c r="G19" s="82"/>
      <c r="H19" s="82"/>
      <c r="I19" s="82"/>
      <c r="J19" s="82"/>
      <c r="K19" s="1"/>
      <c r="L19" s="74"/>
      <c r="M19" s="107" t="s">
        <v>42</v>
      </c>
      <c r="N19" s="99" t="s">
        <v>114</v>
      </c>
      <c r="O19" s="99"/>
      <c r="P19" s="99"/>
      <c r="Q19" s="99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1:35" ht="13.5" customHeight="1" thickBot="1">
      <c r="A20" s="26"/>
      <c r="B20" s="53" t="s">
        <v>24</v>
      </c>
      <c r="C20" s="54" t="s">
        <v>40</v>
      </c>
      <c r="D20" s="55" t="s">
        <v>41</v>
      </c>
      <c r="E20" s="56" t="s">
        <v>36</v>
      </c>
      <c r="F20" s="57"/>
      <c r="G20" s="57" t="s">
        <v>50</v>
      </c>
      <c r="H20" s="57" t="s">
        <v>48</v>
      </c>
      <c r="I20" s="57" t="s">
        <v>49</v>
      </c>
      <c r="J20" s="57" t="s">
        <v>50</v>
      </c>
      <c r="K20" s="77"/>
      <c r="L20" s="74"/>
      <c r="M20" s="107" t="s">
        <v>43</v>
      </c>
      <c r="N20" s="99"/>
      <c r="O20" s="99"/>
      <c r="P20" s="99"/>
      <c r="Q20" s="99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C20" s="101"/>
      <c r="AD20" s="101" t="s">
        <v>56</v>
      </c>
      <c r="AE20" s="101" t="s">
        <v>50</v>
      </c>
      <c r="AF20" s="101" t="s">
        <v>54</v>
      </c>
      <c r="AG20" s="101" t="s">
        <v>55</v>
      </c>
      <c r="AH20" s="101" t="s">
        <v>108</v>
      </c>
      <c r="AI20" s="101" t="s">
        <v>109</v>
      </c>
    </row>
    <row r="21" spans="1:35" ht="13.5" customHeight="1">
      <c r="A21" s="26"/>
      <c r="B21" s="58">
        <v>1</v>
      </c>
      <c r="C21" s="134">
        <v>10.004</v>
      </c>
      <c r="D21" s="135">
        <v>10.003</v>
      </c>
      <c r="E21" s="67">
        <f aca="true" t="shared" si="0" ref="E21:E30">ABS(C21-D21)</f>
        <v>0.0009999999999994458</v>
      </c>
      <c r="F21" s="19"/>
      <c r="G21" s="19">
        <f>AVERAGE(C21:D21)</f>
        <v>10.003499999999999</v>
      </c>
      <c r="H21" s="19">
        <f aca="true" t="shared" si="1" ref="H21:H45">G21-C21</f>
        <v>-0.0005000000000006111</v>
      </c>
      <c r="I21" s="19">
        <f aca="true" t="shared" si="2" ref="I21:I45">G21-D21</f>
        <v>0.0004999999999988347</v>
      </c>
      <c r="J21" s="19">
        <v>0</v>
      </c>
      <c r="K21" s="72"/>
      <c r="L21" s="74"/>
      <c r="M21" s="107" t="s">
        <v>44</v>
      </c>
      <c r="N21" s="108">
        <v>2</v>
      </c>
      <c r="O21" s="108">
        <v>3</v>
      </c>
      <c r="P21" s="108">
        <v>4</v>
      </c>
      <c r="Q21" s="108">
        <v>5</v>
      </c>
      <c r="R21" s="108">
        <v>6</v>
      </c>
      <c r="S21" s="108">
        <v>7</v>
      </c>
      <c r="T21" s="108">
        <v>8</v>
      </c>
      <c r="U21" s="108">
        <v>9</v>
      </c>
      <c r="V21" s="108">
        <v>10</v>
      </c>
      <c r="W21" s="108">
        <v>11</v>
      </c>
      <c r="X21" s="108">
        <v>12</v>
      </c>
      <c r="Y21" s="108">
        <v>13</v>
      </c>
      <c r="Z21" s="108">
        <v>14</v>
      </c>
      <c r="AA21" s="108">
        <v>15</v>
      </c>
      <c r="AC21" s="102" t="s">
        <v>57</v>
      </c>
      <c r="AD21" s="103">
        <f>IF(C21,C21,AE$21)</f>
        <v>10.004</v>
      </c>
      <c r="AE21" s="103">
        <f>AVERAGE($C$21:$D$45)</f>
        <v>10.00484</v>
      </c>
      <c r="AF21" s="104">
        <f>$J$14</f>
        <v>10.03</v>
      </c>
      <c r="AG21" s="104">
        <f>$J$15</f>
        <v>9.97</v>
      </c>
      <c r="AH21" s="103">
        <f>0.15*$E$48</f>
        <v>0.009</v>
      </c>
      <c r="AI21" s="101">
        <f>-0.15*$E$48</f>
        <v>-0.009</v>
      </c>
    </row>
    <row r="22" spans="1:35" ht="13.5" customHeight="1">
      <c r="A22" s="26"/>
      <c r="B22" s="59">
        <v>2</v>
      </c>
      <c r="C22" s="136">
        <v>9.987</v>
      </c>
      <c r="D22" s="137">
        <v>9.988</v>
      </c>
      <c r="E22" s="68">
        <f t="shared" si="0"/>
        <v>0.0009999999999994458</v>
      </c>
      <c r="F22" s="19"/>
      <c r="G22" s="19">
        <f aca="true" t="shared" si="3" ref="G22:G45">AVERAGE(C22:D22)</f>
        <v>9.9875</v>
      </c>
      <c r="H22" s="19">
        <f t="shared" si="1"/>
        <v>0.0005000000000006111</v>
      </c>
      <c r="I22" s="19">
        <f t="shared" si="2"/>
        <v>-0.0004999999999988347</v>
      </c>
      <c r="J22" s="19">
        <v>0</v>
      </c>
      <c r="K22" s="72"/>
      <c r="L22" s="74"/>
      <c r="M22" s="108">
        <v>1</v>
      </c>
      <c r="N22" s="109">
        <v>1.41</v>
      </c>
      <c r="O22" s="109">
        <v>1.91</v>
      </c>
      <c r="P22" s="109">
        <v>2.24</v>
      </c>
      <c r="Q22" s="109">
        <v>2.48</v>
      </c>
      <c r="R22" s="109">
        <v>2.67</v>
      </c>
      <c r="S22" s="109">
        <v>2.83</v>
      </c>
      <c r="T22" s="109">
        <v>2.96</v>
      </c>
      <c r="U22" s="109">
        <v>3.08</v>
      </c>
      <c r="V22" s="109">
        <v>3.18</v>
      </c>
      <c r="W22" s="109">
        <v>3.27</v>
      </c>
      <c r="X22" s="109">
        <v>3.35</v>
      </c>
      <c r="Y22" s="109">
        <v>3.42</v>
      </c>
      <c r="Z22" s="109">
        <v>3.49</v>
      </c>
      <c r="AA22" s="109">
        <v>3.55</v>
      </c>
      <c r="AC22" s="102" t="s">
        <v>58</v>
      </c>
      <c r="AD22" s="103">
        <f>IF(D21,D21,AE$21)</f>
        <v>10.003</v>
      </c>
      <c r="AE22" s="103">
        <f>AE$21</f>
        <v>10.00484</v>
      </c>
      <c r="AF22" s="104">
        <f aca="true" t="shared" si="4" ref="AF22:AF70">$J$14</f>
        <v>10.03</v>
      </c>
      <c r="AG22" s="104">
        <f aca="true" t="shared" si="5" ref="AG22:AG70">$J$15</f>
        <v>9.97</v>
      </c>
      <c r="AH22" s="103">
        <f aca="true" t="shared" si="6" ref="AH22:AH45">0.15*$E$48</f>
        <v>0.009</v>
      </c>
      <c r="AI22" s="101">
        <f aca="true" t="shared" si="7" ref="AI22:AI45">-0.15*$E$48</f>
        <v>-0.009</v>
      </c>
    </row>
    <row r="23" spans="1:35" ht="13.5" customHeight="1">
      <c r="A23" s="26"/>
      <c r="B23" s="59">
        <v>3</v>
      </c>
      <c r="C23" s="136">
        <v>10.028</v>
      </c>
      <c r="D23" s="137">
        <v>10.029</v>
      </c>
      <c r="E23" s="68">
        <f t="shared" si="0"/>
        <v>0.0009999999999994458</v>
      </c>
      <c r="F23" s="19"/>
      <c r="G23" s="19">
        <f t="shared" si="3"/>
        <v>10.028500000000001</v>
      </c>
      <c r="H23" s="19">
        <f t="shared" si="1"/>
        <v>0.0005000000000006111</v>
      </c>
      <c r="I23" s="19">
        <f t="shared" si="2"/>
        <v>-0.0004999999999988347</v>
      </c>
      <c r="J23" s="19">
        <v>0</v>
      </c>
      <c r="K23" s="72"/>
      <c r="L23" s="74"/>
      <c r="M23" s="108">
        <v>2</v>
      </c>
      <c r="N23" s="109">
        <v>1.28</v>
      </c>
      <c r="O23" s="109">
        <v>1.81</v>
      </c>
      <c r="P23" s="109">
        <v>2.15</v>
      </c>
      <c r="Q23" s="109">
        <v>2.4</v>
      </c>
      <c r="R23" s="109">
        <v>2.6</v>
      </c>
      <c r="S23" s="109">
        <v>2.77</v>
      </c>
      <c r="T23" s="109">
        <v>2.91</v>
      </c>
      <c r="U23" s="109">
        <v>3.02</v>
      </c>
      <c r="V23" s="109">
        <v>3.13</v>
      </c>
      <c r="W23" s="109">
        <v>3.22</v>
      </c>
      <c r="X23" s="109">
        <v>3.3</v>
      </c>
      <c r="Y23" s="109">
        <v>3.38</v>
      </c>
      <c r="Z23" s="109">
        <v>3.45</v>
      </c>
      <c r="AA23" s="109">
        <v>3.51</v>
      </c>
      <c r="AC23" s="102" t="s">
        <v>59</v>
      </c>
      <c r="AD23" s="103">
        <f>IF(C22,C22,AE$21)</f>
        <v>9.987</v>
      </c>
      <c r="AE23" s="103">
        <f aca="true" t="shared" si="8" ref="AE23:AE70">AE$21</f>
        <v>10.00484</v>
      </c>
      <c r="AF23" s="104">
        <f t="shared" si="4"/>
        <v>10.03</v>
      </c>
      <c r="AG23" s="104">
        <f t="shared" si="5"/>
        <v>9.97</v>
      </c>
      <c r="AH23" s="103">
        <f t="shared" si="6"/>
        <v>0.009</v>
      </c>
      <c r="AI23" s="101">
        <f t="shared" si="7"/>
        <v>-0.009</v>
      </c>
    </row>
    <row r="24" spans="1:35" ht="13.5" customHeight="1">
      <c r="A24" s="26"/>
      <c r="B24" s="59">
        <v>4</v>
      </c>
      <c r="C24" s="136">
        <v>10</v>
      </c>
      <c r="D24" s="137">
        <v>9.999</v>
      </c>
      <c r="E24" s="68">
        <f t="shared" si="0"/>
        <v>0.0009999999999994458</v>
      </c>
      <c r="F24" s="19"/>
      <c r="G24" s="19">
        <f t="shared" si="3"/>
        <v>9.999500000000001</v>
      </c>
      <c r="H24" s="19">
        <f t="shared" si="1"/>
        <v>-0.0004999999999988347</v>
      </c>
      <c r="I24" s="19">
        <f t="shared" si="2"/>
        <v>0.0005000000000006111</v>
      </c>
      <c r="J24" s="19">
        <v>0</v>
      </c>
      <c r="K24" s="72"/>
      <c r="L24" s="74"/>
      <c r="M24" s="108">
        <v>3</v>
      </c>
      <c r="N24" s="109">
        <v>1.23</v>
      </c>
      <c r="O24" s="109">
        <v>1.77</v>
      </c>
      <c r="P24" s="109">
        <v>2.12</v>
      </c>
      <c r="Q24" s="109">
        <v>2.38</v>
      </c>
      <c r="R24" s="109">
        <v>2.58</v>
      </c>
      <c r="S24" s="109">
        <v>2.75</v>
      </c>
      <c r="T24" s="109">
        <v>2.89</v>
      </c>
      <c r="U24" s="109">
        <v>3.01</v>
      </c>
      <c r="V24" s="109">
        <v>3.11</v>
      </c>
      <c r="W24" s="109">
        <v>3.21</v>
      </c>
      <c r="X24" s="109">
        <v>3.29</v>
      </c>
      <c r="Y24" s="109">
        <v>3.37</v>
      </c>
      <c r="Z24" s="109">
        <v>3.43</v>
      </c>
      <c r="AA24" s="109">
        <v>3.5</v>
      </c>
      <c r="AC24" s="102" t="s">
        <v>60</v>
      </c>
      <c r="AD24" s="103">
        <f>IF(D22,D22,AE$21)</f>
        <v>9.988</v>
      </c>
      <c r="AE24" s="103">
        <f t="shared" si="8"/>
        <v>10.00484</v>
      </c>
      <c r="AF24" s="104">
        <f t="shared" si="4"/>
        <v>10.03</v>
      </c>
      <c r="AG24" s="104">
        <f t="shared" si="5"/>
        <v>9.97</v>
      </c>
      <c r="AH24" s="103">
        <f t="shared" si="6"/>
        <v>0.009</v>
      </c>
      <c r="AI24" s="101">
        <f t="shared" si="7"/>
        <v>-0.009</v>
      </c>
    </row>
    <row r="25" spans="1:35" ht="13.5" customHeight="1">
      <c r="A25" s="26"/>
      <c r="B25" s="59">
        <v>5</v>
      </c>
      <c r="C25" s="136">
        <v>10.026</v>
      </c>
      <c r="D25" s="137">
        <v>10.027</v>
      </c>
      <c r="E25" s="68">
        <f t="shared" si="0"/>
        <v>0.0009999999999994458</v>
      </c>
      <c r="F25" s="19"/>
      <c r="G25" s="19">
        <f t="shared" si="3"/>
        <v>10.026499999999999</v>
      </c>
      <c r="H25" s="19">
        <f t="shared" si="1"/>
        <v>0.0004999999999988347</v>
      </c>
      <c r="I25" s="19">
        <f t="shared" si="2"/>
        <v>-0.0005000000000006111</v>
      </c>
      <c r="J25" s="19">
        <v>0</v>
      </c>
      <c r="K25" s="72"/>
      <c r="L25" s="74"/>
      <c r="M25" s="108">
        <v>4</v>
      </c>
      <c r="N25" s="109">
        <v>1.21</v>
      </c>
      <c r="O25" s="109">
        <v>1.75</v>
      </c>
      <c r="P25" s="109">
        <v>2.11</v>
      </c>
      <c r="Q25" s="109">
        <v>2.37</v>
      </c>
      <c r="R25" s="109">
        <v>2.57</v>
      </c>
      <c r="S25" s="109">
        <v>2.74</v>
      </c>
      <c r="T25" s="109">
        <v>2.88</v>
      </c>
      <c r="U25" s="109">
        <v>3</v>
      </c>
      <c r="V25" s="109">
        <v>3.1</v>
      </c>
      <c r="W25" s="109">
        <v>3.2</v>
      </c>
      <c r="X25" s="109">
        <v>3.28</v>
      </c>
      <c r="Y25" s="109">
        <v>3.36</v>
      </c>
      <c r="Z25" s="109">
        <v>3.43</v>
      </c>
      <c r="AA25" s="109">
        <v>3.49</v>
      </c>
      <c r="AC25" s="102" t="s">
        <v>61</v>
      </c>
      <c r="AD25" s="103">
        <f>IF(C23,C23,AE$21)</f>
        <v>10.028</v>
      </c>
      <c r="AE25" s="103">
        <f t="shared" si="8"/>
        <v>10.00484</v>
      </c>
      <c r="AF25" s="104">
        <f t="shared" si="4"/>
        <v>10.03</v>
      </c>
      <c r="AG25" s="104">
        <f t="shared" si="5"/>
        <v>9.97</v>
      </c>
      <c r="AH25" s="103">
        <f t="shared" si="6"/>
        <v>0.009</v>
      </c>
      <c r="AI25" s="101">
        <f t="shared" si="7"/>
        <v>-0.009</v>
      </c>
    </row>
    <row r="26" spans="1:35" ht="13.5" customHeight="1">
      <c r="A26" s="26"/>
      <c r="B26" s="59">
        <v>6</v>
      </c>
      <c r="C26" s="136">
        <v>9.971</v>
      </c>
      <c r="D26" s="137">
        <v>9.972</v>
      </c>
      <c r="E26" s="68">
        <f t="shared" si="0"/>
        <v>0.0009999999999994458</v>
      </c>
      <c r="F26" s="19"/>
      <c r="G26" s="19">
        <f t="shared" si="3"/>
        <v>9.971499999999999</v>
      </c>
      <c r="H26" s="19">
        <f t="shared" si="1"/>
        <v>0.0004999999999988347</v>
      </c>
      <c r="I26" s="19">
        <f t="shared" si="2"/>
        <v>-0.0005000000000006111</v>
      </c>
      <c r="J26" s="19">
        <v>0</v>
      </c>
      <c r="K26" s="72"/>
      <c r="L26" s="74"/>
      <c r="M26" s="108">
        <v>5</v>
      </c>
      <c r="N26" s="109">
        <v>1.19</v>
      </c>
      <c r="O26" s="109">
        <v>1.74</v>
      </c>
      <c r="P26" s="109">
        <v>2.1</v>
      </c>
      <c r="Q26" s="109">
        <v>2.36</v>
      </c>
      <c r="R26" s="109">
        <v>2.56</v>
      </c>
      <c r="S26" s="109">
        <v>2.73</v>
      </c>
      <c r="T26" s="109">
        <v>2.87</v>
      </c>
      <c r="U26" s="109">
        <v>2.99</v>
      </c>
      <c r="V26" s="109">
        <v>3.1</v>
      </c>
      <c r="W26" s="109">
        <v>3.19</v>
      </c>
      <c r="X26" s="109">
        <v>3.28</v>
      </c>
      <c r="Y26" s="109">
        <v>3.35</v>
      </c>
      <c r="Z26" s="109">
        <v>3.42</v>
      </c>
      <c r="AA26" s="109">
        <v>3.49</v>
      </c>
      <c r="AC26" s="102" t="s">
        <v>62</v>
      </c>
      <c r="AD26" s="103">
        <f>IF(D23,D23,AE$21)</f>
        <v>10.029</v>
      </c>
      <c r="AE26" s="103">
        <f t="shared" si="8"/>
        <v>10.00484</v>
      </c>
      <c r="AF26" s="104">
        <f t="shared" si="4"/>
        <v>10.03</v>
      </c>
      <c r="AG26" s="104">
        <f t="shared" si="5"/>
        <v>9.97</v>
      </c>
      <c r="AH26" s="103">
        <f t="shared" si="6"/>
        <v>0.009</v>
      </c>
      <c r="AI26" s="101">
        <f t="shared" si="7"/>
        <v>-0.009</v>
      </c>
    </row>
    <row r="27" spans="1:35" ht="13.5" customHeight="1">
      <c r="A27" s="26"/>
      <c r="B27" s="59">
        <v>7</v>
      </c>
      <c r="C27" s="136">
        <v>9.995</v>
      </c>
      <c r="D27" s="137">
        <v>9.997</v>
      </c>
      <c r="E27" s="68">
        <f t="shared" si="0"/>
        <v>0.002000000000000668</v>
      </c>
      <c r="F27" s="19"/>
      <c r="G27" s="19">
        <f t="shared" si="3"/>
        <v>9.995999999999999</v>
      </c>
      <c r="H27" s="19">
        <f t="shared" si="1"/>
        <v>0.0009999999999994458</v>
      </c>
      <c r="I27" s="19">
        <f t="shared" si="2"/>
        <v>-0.0010000000000012221</v>
      </c>
      <c r="J27" s="19">
        <v>0</v>
      </c>
      <c r="K27" s="72"/>
      <c r="L27" s="74"/>
      <c r="M27" s="108">
        <v>6</v>
      </c>
      <c r="N27" s="109">
        <v>1.18</v>
      </c>
      <c r="O27" s="109">
        <v>1.73</v>
      </c>
      <c r="P27" s="109">
        <v>2.09</v>
      </c>
      <c r="Q27" s="109">
        <v>2.35</v>
      </c>
      <c r="R27" s="109">
        <v>2.56</v>
      </c>
      <c r="S27" s="109">
        <v>2.73</v>
      </c>
      <c r="T27" s="109">
        <v>2.87</v>
      </c>
      <c r="U27" s="109">
        <v>2.99</v>
      </c>
      <c r="V27" s="109">
        <v>3.1</v>
      </c>
      <c r="W27" s="109">
        <v>3.19</v>
      </c>
      <c r="X27" s="109">
        <v>3.27</v>
      </c>
      <c r="Y27" s="109">
        <v>3.35</v>
      </c>
      <c r="Z27" s="109">
        <v>3.42</v>
      </c>
      <c r="AA27" s="109">
        <v>3.49</v>
      </c>
      <c r="AC27" s="102" t="s">
        <v>63</v>
      </c>
      <c r="AD27" s="103">
        <f>IF(C24,C24,AE$21)</f>
        <v>10</v>
      </c>
      <c r="AE27" s="103">
        <f t="shared" si="8"/>
        <v>10.00484</v>
      </c>
      <c r="AF27" s="104">
        <f t="shared" si="4"/>
        <v>10.03</v>
      </c>
      <c r="AG27" s="104">
        <f t="shared" si="5"/>
        <v>9.97</v>
      </c>
      <c r="AH27" s="103">
        <f t="shared" si="6"/>
        <v>0.009</v>
      </c>
      <c r="AI27" s="101">
        <f t="shared" si="7"/>
        <v>-0.009</v>
      </c>
    </row>
    <row r="28" spans="1:35" ht="13.5" customHeight="1">
      <c r="A28" s="26"/>
      <c r="B28" s="59">
        <v>8</v>
      </c>
      <c r="C28" s="136">
        <v>10.014</v>
      </c>
      <c r="D28" s="137">
        <v>10.018</v>
      </c>
      <c r="E28" s="68">
        <f t="shared" si="0"/>
        <v>0.004000000000001336</v>
      </c>
      <c r="F28" s="19"/>
      <c r="G28" s="19">
        <f t="shared" si="3"/>
        <v>10.016</v>
      </c>
      <c r="H28" s="19">
        <f t="shared" si="1"/>
        <v>0.002000000000000668</v>
      </c>
      <c r="I28" s="19">
        <f t="shared" si="2"/>
        <v>-0.002000000000000668</v>
      </c>
      <c r="J28" s="19">
        <v>0</v>
      </c>
      <c r="K28" s="72"/>
      <c r="L28" s="74"/>
      <c r="M28" s="108">
        <v>7</v>
      </c>
      <c r="N28" s="109">
        <v>1.17</v>
      </c>
      <c r="O28" s="109">
        <v>1.73</v>
      </c>
      <c r="P28" s="109">
        <v>2.08</v>
      </c>
      <c r="Q28" s="109">
        <v>2.35</v>
      </c>
      <c r="R28" s="109">
        <v>2.55</v>
      </c>
      <c r="S28" s="109">
        <v>2.72</v>
      </c>
      <c r="T28" s="109">
        <v>2.87</v>
      </c>
      <c r="U28" s="109">
        <v>2.99</v>
      </c>
      <c r="V28" s="109">
        <v>3.1</v>
      </c>
      <c r="W28" s="109">
        <v>3.19</v>
      </c>
      <c r="X28" s="109">
        <v>3.27</v>
      </c>
      <c r="Y28" s="109">
        <v>3.35</v>
      </c>
      <c r="Z28" s="109">
        <v>3.42</v>
      </c>
      <c r="AA28" s="109">
        <v>3.48</v>
      </c>
      <c r="AC28" s="102" t="s">
        <v>64</v>
      </c>
      <c r="AD28" s="103">
        <f>IF(D24,D24,AE$21)</f>
        <v>9.999</v>
      </c>
      <c r="AE28" s="103">
        <f t="shared" si="8"/>
        <v>10.00484</v>
      </c>
      <c r="AF28" s="104">
        <f t="shared" si="4"/>
        <v>10.03</v>
      </c>
      <c r="AG28" s="104">
        <f t="shared" si="5"/>
        <v>9.97</v>
      </c>
      <c r="AH28" s="103">
        <f t="shared" si="6"/>
        <v>0.009</v>
      </c>
      <c r="AI28" s="101">
        <f t="shared" si="7"/>
        <v>-0.009</v>
      </c>
    </row>
    <row r="29" spans="1:35" ht="13.5" customHeight="1">
      <c r="A29" s="26"/>
      <c r="B29" s="59">
        <v>9</v>
      </c>
      <c r="C29" s="136">
        <v>9.985</v>
      </c>
      <c r="D29" s="137">
        <v>9.987</v>
      </c>
      <c r="E29" s="68">
        <f t="shared" si="0"/>
        <v>0.002000000000000668</v>
      </c>
      <c r="F29" s="19"/>
      <c r="G29" s="19">
        <f t="shared" si="3"/>
        <v>9.986</v>
      </c>
      <c r="H29" s="19">
        <f t="shared" si="1"/>
        <v>0.0010000000000012221</v>
      </c>
      <c r="I29" s="19">
        <f t="shared" si="2"/>
        <v>-0.0009999999999994458</v>
      </c>
      <c r="J29" s="19">
        <v>0</v>
      </c>
      <c r="K29" s="72"/>
      <c r="L29" s="74"/>
      <c r="M29" s="108">
        <v>8</v>
      </c>
      <c r="N29" s="109">
        <v>1.17</v>
      </c>
      <c r="O29" s="109">
        <v>1.72</v>
      </c>
      <c r="P29" s="109">
        <v>2.08</v>
      </c>
      <c r="Q29" s="109">
        <v>2.35</v>
      </c>
      <c r="R29" s="109">
        <v>2.55</v>
      </c>
      <c r="S29" s="109">
        <v>2.72</v>
      </c>
      <c r="T29" s="109">
        <v>2.87</v>
      </c>
      <c r="U29" s="109">
        <v>2.98</v>
      </c>
      <c r="V29" s="109">
        <v>3.09</v>
      </c>
      <c r="W29" s="109">
        <v>3.19</v>
      </c>
      <c r="X29" s="109">
        <v>3.27</v>
      </c>
      <c r="Y29" s="109">
        <v>3.35</v>
      </c>
      <c r="Z29" s="109">
        <v>3.42</v>
      </c>
      <c r="AA29" s="109">
        <v>3.48</v>
      </c>
      <c r="AC29" s="102" t="s">
        <v>65</v>
      </c>
      <c r="AD29" s="103">
        <f>IF(C25,C25,AE$21)</f>
        <v>10.026</v>
      </c>
      <c r="AE29" s="103">
        <f t="shared" si="8"/>
        <v>10.00484</v>
      </c>
      <c r="AF29" s="104">
        <f t="shared" si="4"/>
        <v>10.03</v>
      </c>
      <c r="AG29" s="104">
        <f t="shared" si="5"/>
        <v>9.97</v>
      </c>
      <c r="AH29" s="103">
        <f t="shared" si="6"/>
        <v>0.009</v>
      </c>
      <c r="AI29" s="101">
        <f t="shared" si="7"/>
        <v>-0.009</v>
      </c>
    </row>
    <row r="30" spans="1:35" ht="13.5" customHeight="1">
      <c r="A30" s="26"/>
      <c r="B30" s="59">
        <v>10</v>
      </c>
      <c r="C30" s="136">
        <v>10.024</v>
      </c>
      <c r="D30" s="137">
        <v>10.028</v>
      </c>
      <c r="E30" s="68">
        <f t="shared" si="0"/>
        <v>0.004000000000001336</v>
      </c>
      <c r="F30" s="19"/>
      <c r="G30" s="19">
        <f t="shared" si="3"/>
        <v>10.026</v>
      </c>
      <c r="H30" s="19">
        <f t="shared" si="1"/>
        <v>0.002000000000000668</v>
      </c>
      <c r="I30" s="19">
        <f t="shared" si="2"/>
        <v>-0.002000000000000668</v>
      </c>
      <c r="J30" s="19">
        <v>0</v>
      </c>
      <c r="K30" s="72"/>
      <c r="L30" s="74"/>
      <c r="M30" s="108">
        <v>9</v>
      </c>
      <c r="N30" s="109">
        <v>1.16</v>
      </c>
      <c r="O30" s="109">
        <v>1.72</v>
      </c>
      <c r="P30" s="109">
        <v>2.08</v>
      </c>
      <c r="Q30" s="109">
        <v>2.34</v>
      </c>
      <c r="R30" s="109">
        <v>2.55</v>
      </c>
      <c r="S30" s="109">
        <v>2.72</v>
      </c>
      <c r="T30" s="109">
        <v>2.86</v>
      </c>
      <c r="U30" s="109">
        <v>2.98</v>
      </c>
      <c r="V30" s="109">
        <v>3.09</v>
      </c>
      <c r="W30" s="109">
        <v>3.18</v>
      </c>
      <c r="X30" s="109">
        <v>3.27</v>
      </c>
      <c r="Y30" s="109">
        <v>3.35</v>
      </c>
      <c r="Z30" s="109">
        <v>3.42</v>
      </c>
      <c r="AA30" s="109">
        <v>3.48</v>
      </c>
      <c r="AC30" s="102" t="s">
        <v>66</v>
      </c>
      <c r="AD30" s="103">
        <f>IF(D25,D25,AE$21)</f>
        <v>10.027</v>
      </c>
      <c r="AE30" s="103">
        <f t="shared" si="8"/>
        <v>10.00484</v>
      </c>
      <c r="AF30" s="104">
        <f t="shared" si="4"/>
        <v>10.03</v>
      </c>
      <c r="AG30" s="104">
        <f t="shared" si="5"/>
        <v>9.97</v>
      </c>
      <c r="AH30" s="103">
        <f t="shared" si="6"/>
        <v>0.009</v>
      </c>
      <c r="AI30" s="101">
        <f t="shared" si="7"/>
        <v>-0.009</v>
      </c>
    </row>
    <row r="31" spans="1:35" ht="13.5" customHeight="1">
      <c r="A31" s="26"/>
      <c r="B31" s="59">
        <v>11</v>
      </c>
      <c r="C31" s="136">
        <v>10.033</v>
      </c>
      <c r="D31" s="137">
        <v>10.032</v>
      </c>
      <c r="E31" s="68">
        <f aca="true" t="shared" si="9" ref="E31:E45">ABS(C31-D31)</f>
        <v>0.0009999999999994458</v>
      </c>
      <c r="F31" s="19"/>
      <c r="G31" s="19">
        <f t="shared" si="3"/>
        <v>10.032499999999999</v>
      </c>
      <c r="H31" s="19">
        <f t="shared" si="1"/>
        <v>-0.0005000000000006111</v>
      </c>
      <c r="I31" s="19">
        <f t="shared" si="2"/>
        <v>0.0004999999999988347</v>
      </c>
      <c r="J31" s="19">
        <v>0</v>
      </c>
      <c r="K31" s="72"/>
      <c r="L31" s="74"/>
      <c r="M31" s="108">
        <v>10</v>
      </c>
      <c r="N31" s="109">
        <v>1.16</v>
      </c>
      <c r="O31" s="109">
        <v>1.72</v>
      </c>
      <c r="P31" s="109">
        <v>2.08</v>
      </c>
      <c r="Q31" s="109">
        <v>2.34</v>
      </c>
      <c r="R31" s="109">
        <v>2.55</v>
      </c>
      <c r="S31" s="109">
        <v>2.72</v>
      </c>
      <c r="T31" s="109">
        <v>2.86</v>
      </c>
      <c r="U31" s="109">
        <v>2.98</v>
      </c>
      <c r="V31" s="109">
        <v>3.09</v>
      </c>
      <c r="W31" s="109">
        <v>3.18</v>
      </c>
      <c r="X31" s="109">
        <v>3.27</v>
      </c>
      <c r="Y31" s="109">
        <v>3.34</v>
      </c>
      <c r="Z31" s="109">
        <v>3.42</v>
      </c>
      <c r="AA31" s="109">
        <v>3.48</v>
      </c>
      <c r="AC31" s="102" t="s">
        <v>67</v>
      </c>
      <c r="AD31" s="103">
        <f>IF(C26,C26,AE$21)</f>
        <v>9.971</v>
      </c>
      <c r="AE31" s="103">
        <f t="shared" si="8"/>
        <v>10.00484</v>
      </c>
      <c r="AF31" s="104">
        <f t="shared" si="4"/>
        <v>10.03</v>
      </c>
      <c r="AG31" s="104">
        <f t="shared" si="5"/>
        <v>9.97</v>
      </c>
      <c r="AH31" s="103">
        <f t="shared" si="6"/>
        <v>0.009</v>
      </c>
      <c r="AI31" s="101">
        <f t="shared" si="7"/>
        <v>-0.009</v>
      </c>
    </row>
    <row r="32" spans="1:35" ht="13.5" customHeight="1">
      <c r="A32" s="26"/>
      <c r="B32" s="59">
        <v>12</v>
      </c>
      <c r="C32" s="136">
        <v>10.02</v>
      </c>
      <c r="D32" s="137">
        <v>10.019</v>
      </c>
      <c r="E32" s="68">
        <f t="shared" si="9"/>
        <v>0.0009999999999994458</v>
      </c>
      <c r="F32" s="19"/>
      <c r="G32" s="19">
        <f t="shared" si="3"/>
        <v>10.0195</v>
      </c>
      <c r="H32" s="19">
        <f t="shared" si="1"/>
        <v>-0.0004999999999988347</v>
      </c>
      <c r="I32" s="19">
        <f t="shared" si="2"/>
        <v>0.0005000000000006111</v>
      </c>
      <c r="J32" s="19">
        <v>0</v>
      </c>
      <c r="K32" s="72"/>
      <c r="L32" s="74"/>
      <c r="M32" s="108">
        <v>11</v>
      </c>
      <c r="N32" s="109">
        <v>1.16</v>
      </c>
      <c r="O32" s="109">
        <v>1.71</v>
      </c>
      <c r="P32" s="109">
        <v>2.08</v>
      </c>
      <c r="Q32" s="109">
        <v>2.34</v>
      </c>
      <c r="R32" s="109">
        <v>2.55</v>
      </c>
      <c r="S32" s="109">
        <v>2.72</v>
      </c>
      <c r="T32" s="109">
        <v>2.86</v>
      </c>
      <c r="U32" s="109">
        <v>2.98</v>
      </c>
      <c r="V32" s="109">
        <v>3.09</v>
      </c>
      <c r="W32" s="109">
        <v>3.18</v>
      </c>
      <c r="X32" s="109">
        <v>3.27</v>
      </c>
      <c r="Y32" s="109">
        <v>3.34</v>
      </c>
      <c r="Z32" s="109">
        <v>3.41</v>
      </c>
      <c r="AA32" s="109">
        <v>3.48</v>
      </c>
      <c r="AC32" s="102" t="s">
        <v>68</v>
      </c>
      <c r="AD32" s="103">
        <f>IF(D26,D26,AE$21)</f>
        <v>9.972</v>
      </c>
      <c r="AE32" s="103">
        <f t="shared" si="8"/>
        <v>10.00484</v>
      </c>
      <c r="AF32" s="104">
        <f t="shared" si="4"/>
        <v>10.03</v>
      </c>
      <c r="AG32" s="104">
        <f t="shared" si="5"/>
        <v>9.97</v>
      </c>
      <c r="AH32" s="103">
        <f t="shared" si="6"/>
        <v>0.009</v>
      </c>
      <c r="AI32" s="101">
        <f t="shared" si="7"/>
        <v>-0.009</v>
      </c>
    </row>
    <row r="33" spans="1:35" ht="13.5" customHeight="1">
      <c r="A33" s="26"/>
      <c r="B33" s="59">
        <v>13</v>
      </c>
      <c r="C33" s="136">
        <v>10.007</v>
      </c>
      <c r="D33" s="137">
        <v>10.007</v>
      </c>
      <c r="E33" s="68">
        <f t="shared" si="9"/>
        <v>0</v>
      </c>
      <c r="F33" s="19"/>
      <c r="G33" s="19">
        <f t="shared" si="3"/>
        <v>10.007</v>
      </c>
      <c r="H33" s="19">
        <f t="shared" si="1"/>
        <v>0</v>
      </c>
      <c r="I33" s="19">
        <f t="shared" si="2"/>
        <v>0</v>
      </c>
      <c r="J33" s="19">
        <v>0</v>
      </c>
      <c r="K33" s="72"/>
      <c r="L33" s="74"/>
      <c r="M33" s="108">
        <v>12</v>
      </c>
      <c r="N33" s="109">
        <v>1.15</v>
      </c>
      <c r="O33" s="109">
        <v>1.71</v>
      </c>
      <c r="P33" s="109">
        <v>2.07</v>
      </c>
      <c r="Q33" s="109">
        <v>2.34</v>
      </c>
      <c r="R33" s="109">
        <v>2.55</v>
      </c>
      <c r="S33" s="109">
        <v>2.72</v>
      </c>
      <c r="T33" s="109">
        <v>2.85</v>
      </c>
      <c r="U33" s="109">
        <v>2.98</v>
      </c>
      <c r="V33" s="109">
        <v>3.09</v>
      </c>
      <c r="W33" s="109">
        <v>3.18</v>
      </c>
      <c r="X33" s="109">
        <v>3.27</v>
      </c>
      <c r="Y33" s="109">
        <v>3.34</v>
      </c>
      <c r="Z33" s="109">
        <v>3.41</v>
      </c>
      <c r="AA33" s="109">
        <v>3.48</v>
      </c>
      <c r="AC33" s="102" t="s">
        <v>69</v>
      </c>
      <c r="AD33" s="103">
        <f>IF(C27,C27,AE$21)</f>
        <v>9.995</v>
      </c>
      <c r="AE33" s="103">
        <f t="shared" si="8"/>
        <v>10.00484</v>
      </c>
      <c r="AF33" s="104">
        <f t="shared" si="4"/>
        <v>10.03</v>
      </c>
      <c r="AG33" s="104">
        <f t="shared" si="5"/>
        <v>9.97</v>
      </c>
      <c r="AH33" s="103">
        <f t="shared" si="6"/>
        <v>0.009</v>
      </c>
      <c r="AI33" s="101">
        <f t="shared" si="7"/>
        <v>-0.009</v>
      </c>
    </row>
    <row r="34" spans="1:35" ht="13.5" customHeight="1">
      <c r="A34" s="26"/>
      <c r="B34" s="59">
        <v>14</v>
      </c>
      <c r="C34" s="136">
        <v>9.985</v>
      </c>
      <c r="D34" s="137">
        <v>9.986</v>
      </c>
      <c r="E34" s="68">
        <f t="shared" si="9"/>
        <v>0.0010000000000012221</v>
      </c>
      <c r="F34" s="19"/>
      <c r="G34" s="19">
        <f t="shared" si="3"/>
        <v>9.9855</v>
      </c>
      <c r="H34" s="19">
        <f t="shared" si="1"/>
        <v>0.0005000000000006111</v>
      </c>
      <c r="I34" s="19">
        <f t="shared" si="2"/>
        <v>-0.0005000000000006111</v>
      </c>
      <c r="J34" s="19">
        <v>0</v>
      </c>
      <c r="K34" s="72"/>
      <c r="L34" s="74"/>
      <c r="M34" s="108">
        <v>13</v>
      </c>
      <c r="N34" s="109">
        <v>1.15</v>
      </c>
      <c r="O34" s="109">
        <v>1.71</v>
      </c>
      <c r="P34" s="109">
        <v>2.07</v>
      </c>
      <c r="Q34" s="109">
        <v>2.34</v>
      </c>
      <c r="R34" s="109">
        <v>2.55</v>
      </c>
      <c r="S34" s="109">
        <v>2.71</v>
      </c>
      <c r="T34" s="109">
        <v>2.85</v>
      </c>
      <c r="U34" s="109">
        <v>2.98</v>
      </c>
      <c r="V34" s="109">
        <v>3.09</v>
      </c>
      <c r="W34" s="109">
        <v>3.18</v>
      </c>
      <c r="X34" s="109">
        <v>3.27</v>
      </c>
      <c r="Y34" s="109">
        <v>3.34</v>
      </c>
      <c r="Z34" s="109">
        <v>3.41</v>
      </c>
      <c r="AA34" s="109">
        <v>3.48</v>
      </c>
      <c r="AC34" s="102" t="s">
        <v>70</v>
      </c>
      <c r="AD34" s="103">
        <f>IF(D27,D27,AE$21)</f>
        <v>9.997</v>
      </c>
      <c r="AE34" s="103">
        <f t="shared" si="8"/>
        <v>10.00484</v>
      </c>
      <c r="AF34" s="104">
        <f t="shared" si="4"/>
        <v>10.03</v>
      </c>
      <c r="AG34" s="104">
        <f t="shared" si="5"/>
        <v>9.97</v>
      </c>
      <c r="AH34" s="103">
        <f t="shared" si="6"/>
        <v>0.009</v>
      </c>
      <c r="AI34" s="101">
        <f t="shared" si="7"/>
        <v>-0.009</v>
      </c>
    </row>
    <row r="35" spans="1:35" ht="13.5" customHeight="1">
      <c r="A35" s="26"/>
      <c r="B35" s="59">
        <v>15</v>
      </c>
      <c r="C35" s="136">
        <v>10.014</v>
      </c>
      <c r="D35" s="137">
        <v>10.014</v>
      </c>
      <c r="E35" s="68">
        <f t="shared" si="9"/>
        <v>0</v>
      </c>
      <c r="F35" s="19"/>
      <c r="G35" s="19">
        <f t="shared" si="3"/>
        <v>10.014</v>
      </c>
      <c r="H35" s="19">
        <f t="shared" si="1"/>
        <v>0</v>
      </c>
      <c r="I35" s="19">
        <f t="shared" si="2"/>
        <v>0</v>
      </c>
      <c r="J35" s="19">
        <v>0</v>
      </c>
      <c r="K35" s="72"/>
      <c r="L35" s="74"/>
      <c r="M35" s="108">
        <v>14</v>
      </c>
      <c r="N35" s="109">
        <v>1.15</v>
      </c>
      <c r="O35" s="109">
        <v>1.71</v>
      </c>
      <c r="P35" s="109">
        <v>2.07</v>
      </c>
      <c r="Q35" s="109">
        <v>2.34</v>
      </c>
      <c r="R35" s="109">
        <v>2.54</v>
      </c>
      <c r="S35" s="109">
        <v>2.71</v>
      </c>
      <c r="T35" s="109">
        <v>2.85</v>
      </c>
      <c r="U35" s="109">
        <v>2.98</v>
      </c>
      <c r="V35" s="109">
        <v>3.08</v>
      </c>
      <c r="W35" s="109">
        <v>3.18</v>
      </c>
      <c r="X35" s="109">
        <v>3.27</v>
      </c>
      <c r="Y35" s="109">
        <v>3.34</v>
      </c>
      <c r="Z35" s="109">
        <v>3.41</v>
      </c>
      <c r="AA35" s="109">
        <v>3.48</v>
      </c>
      <c r="AC35" s="102" t="s">
        <v>71</v>
      </c>
      <c r="AD35" s="103">
        <f>IF(C28,C28,AE$21)</f>
        <v>10.014</v>
      </c>
      <c r="AE35" s="103">
        <f t="shared" si="8"/>
        <v>10.00484</v>
      </c>
      <c r="AF35" s="104">
        <f t="shared" si="4"/>
        <v>10.03</v>
      </c>
      <c r="AG35" s="104">
        <f t="shared" si="5"/>
        <v>9.97</v>
      </c>
      <c r="AH35" s="103">
        <f t="shared" si="6"/>
        <v>0.009</v>
      </c>
      <c r="AI35" s="101">
        <f t="shared" si="7"/>
        <v>-0.009</v>
      </c>
    </row>
    <row r="36" spans="1:35" ht="13.5" customHeight="1">
      <c r="A36" s="26"/>
      <c r="B36" s="59">
        <v>16</v>
      </c>
      <c r="C36" s="136">
        <v>9.973</v>
      </c>
      <c r="D36" s="137">
        <v>9.972</v>
      </c>
      <c r="E36" s="68">
        <f t="shared" si="9"/>
        <v>0.0010000000000012221</v>
      </c>
      <c r="F36" s="19"/>
      <c r="G36" s="19">
        <f t="shared" si="3"/>
        <v>9.9725</v>
      </c>
      <c r="H36" s="19">
        <f t="shared" si="1"/>
        <v>-0.0005000000000006111</v>
      </c>
      <c r="I36" s="19">
        <f t="shared" si="2"/>
        <v>0.0005000000000006111</v>
      </c>
      <c r="J36" s="19">
        <v>0</v>
      </c>
      <c r="K36" s="72"/>
      <c r="L36" s="74"/>
      <c r="M36" s="108">
        <v>15</v>
      </c>
      <c r="N36" s="109">
        <v>1.15</v>
      </c>
      <c r="O36" s="109">
        <v>1.71</v>
      </c>
      <c r="P36" s="109">
        <v>2.07</v>
      </c>
      <c r="Q36" s="109">
        <v>2.34</v>
      </c>
      <c r="R36" s="109">
        <v>2.54</v>
      </c>
      <c r="S36" s="109">
        <v>2.71</v>
      </c>
      <c r="T36" s="109">
        <v>2.85</v>
      </c>
      <c r="U36" s="109">
        <v>2.98</v>
      </c>
      <c r="V36" s="109">
        <v>3.08</v>
      </c>
      <c r="W36" s="109">
        <v>3.18</v>
      </c>
      <c r="X36" s="109">
        <v>3.26</v>
      </c>
      <c r="Y36" s="109">
        <v>3.34</v>
      </c>
      <c r="Z36" s="109">
        <v>3.41</v>
      </c>
      <c r="AA36" s="109">
        <v>3.48</v>
      </c>
      <c r="AC36" s="102" t="s">
        <v>72</v>
      </c>
      <c r="AD36" s="103">
        <f>IF(D28,D28,AE$21)</f>
        <v>10.018</v>
      </c>
      <c r="AE36" s="103">
        <f t="shared" si="8"/>
        <v>10.00484</v>
      </c>
      <c r="AF36" s="104">
        <f t="shared" si="4"/>
        <v>10.03</v>
      </c>
      <c r="AG36" s="104">
        <f t="shared" si="5"/>
        <v>9.97</v>
      </c>
      <c r="AH36" s="103">
        <f t="shared" si="6"/>
        <v>0.009</v>
      </c>
      <c r="AI36" s="101">
        <f t="shared" si="7"/>
        <v>-0.009</v>
      </c>
    </row>
    <row r="37" spans="1:35" ht="13.5" customHeight="1">
      <c r="A37" s="26"/>
      <c r="B37" s="59">
        <v>17</v>
      </c>
      <c r="C37" s="136">
        <v>9.997</v>
      </c>
      <c r="D37" s="137">
        <v>9.996</v>
      </c>
      <c r="E37" s="68">
        <f t="shared" si="9"/>
        <v>0.0009999999999994458</v>
      </c>
      <c r="F37" s="19"/>
      <c r="G37" s="19">
        <f t="shared" si="3"/>
        <v>9.996500000000001</v>
      </c>
      <c r="H37" s="19">
        <f t="shared" si="1"/>
        <v>-0.0004999999999988347</v>
      </c>
      <c r="I37" s="19">
        <f t="shared" si="2"/>
        <v>0.0005000000000006111</v>
      </c>
      <c r="J37" s="19">
        <v>0</v>
      </c>
      <c r="K37" s="72"/>
      <c r="L37" s="74"/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C37" s="102" t="s">
        <v>73</v>
      </c>
      <c r="AD37" s="103">
        <f>IF(C29,C29,AE$21)</f>
        <v>9.985</v>
      </c>
      <c r="AE37" s="103">
        <f t="shared" si="8"/>
        <v>10.00484</v>
      </c>
      <c r="AF37" s="104">
        <f t="shared" si="4"/>
        <v>10.03</v>
      </c>
      <c r="AG37" s="104">
        <f t="shared" si="5"/>
        <v>9.97</v>
      </c>
      <c r="AH37" s="103">
        <f t="shared" si="6"/>
        <v>0.009</v>
      </c>
      <c r="AI37" s="101">
        <f t="shared" si="7"/>
        <v>-0.009</v>
      </c>
    </row>
    <row r="38" spans="1:35" ht="13.5" customHeight="1">
      <c r="A38" s="26"/>
      <c r="B38" s="59">
        <v>18</v>
      </c>
      <c r="C38" s="136">
        <v>10.019</v>
      </c>
      <c r="D38" s="137">
        <v>10.015</v>
      </c>
      <c r="E38" s="68">
        <f t="shared" si="9"/>
        <v>0.0039999999999995595</v>
      </c>
      <c r="F38" s="19"/>
      <c r="G38" s="19">
        <f t="shared" si="3"/>
        <v>10.017</v>
      </c>
      <c r="H38" s="19">
        <f t="shared" si="1"/>
        <v>-0.002000000000000668</v>
      </c>
      <c r="I38" s="19">
        <f t="shared" si="2"/>
        <v>0.0019999999999988916</v>
      </c>
      <c r="J38" s="19">
        <v>0</v>
      </c>
      <c r="K38" s="72"/>
      <c r="L38" s="74"/>
      <c r="M38" s="108" t="s">
        <v>45</v>
      </c>
      <c r="N38" s="110">
        <v>1.128</v>
      </c>
      <c r="O38" s="110">
        <v>1.693</v>
      </c>
      <c r="P38" s="110">
        <v>2.059</v>
      </c>
      <c r="Q38" s="110">
        <v>2.326</v>
      </c>
      <c r="R38" s="110">
        <v>2.534</v>
      </c>
      <c r="S38" s="110">
        <v>2.704</v>
      </c>
      <c r="T38" s="110">
        <v>2.847</v>
      </c>
      <c r="U38" s="110">
        <v>2.97</v>
      </c>
      <c r="V38" s="110">
        <v>3.078</v>
      </c>
      <c r="W38" s="110">
        <v>3.173</v>
      </c>
      <c r="X38" s="110">
        <v>3.258</v>
      </c>
      <c r="Y38" s="110">
        <v>3.336</v>
      </c>
      <c r="Z38" s="110">
        <v>3.407</v>
      </c>
      <c r="AA38" s="110">
        <v>3.472</v>
      </c>
      <c r="AC38" s="102" t="s">
        <v>74</v>
      </c>
      <c r="AD38" s="103">
        <f>IF(D29,D29,AE$21)</f>
        <v>9.987</v>
      </c>
      <c r="AE38" s="103">
        <f t="shared" si="8"/>
        <v>10.00484</v>
      </c>
      <c r="AF38" s="104">
        <f t="shared" si="4"/>
        <v>10.03</v>
      </c>
      <c r="AG38" s="104">
        <f t="shared" si="5"/>
        <v>9.97</v>
      </c>
      <c r="AH38" s="103">
        <f t="shared" si="6"/>
        <v>0.009</v>
      </c>
      <c r="AI38" s="101">
        <f t="shared" si="7"/>
        <v>-0.009</v>
      </c>
    </row>
    <row r="39" spans="1:35" ht="13.5" customHeight="1">
      <c r="A39" s="26"/>
      <c r="B39" s="59">
        <v>19</v>
      </c>
      <c r="C39" s="136">
        <v>9.987</v>
      </c>
      <c r="D39" s="137">
        <v>9.986</v>
      </c>
      <c r="E39" s="68">
        <f t="shared" si="9"/>
        <v>0.0009999999999994458</v>
      </c>
      <c r="F39" s="19"/>
      <c r="G39" s="19">
        <f t="shared" si="3"/>
        <v>9.9865</v>
      </c>
      <c r="H39" s="19">
        <f t="shared" si="1"/>
        <v>-0.0005000000000006111</v>
      </c>
      <c r="I39" s="19">
        <f t="shared" si="2"/>
        <v>0.0004999999999988347</v>
      </c>
      <c r="J39" s="19">
        <v>0</v>
      </c>
      <c r="K39" s="72"/>
      <c r="L39" s="74"/>
      <c r="M39" s="97"/>
      <c r="AC39" s="102" t="s">
        <v>75</v>
      </c>
      <c r="AD39" s="103">
        <f>IF(C30,C30,AE$21)</f>
        <v>10.024</v>
      </c>
      <c r="AE39" s="103">
        <f t="shared" si="8"/>
        <v>10.00484</v>
      </c>
      <c r="AF39" s="104">
        <f t="shared" si="4"/>
        <v>10.03</v>
      </c>
      <c r="AG39" s="104">
        <f t="shared" si="5"/>
        <v>9.97</v>
      </c>
      <c r="AH39" s="103">
        <f t="shared" si="6"/>
        <v>0.009</v>
      </c>
      <c r="AI39" s="101">
        <f t="shared" si="7"/>
        <v>-0.009</v>
      </c>
    </row>
    <row r="40" spans="1:35" ht="13.5" customHeight="1">
      <c r="A40" s="26"/>
      <c r="B40" s="59">
        <v>20</v>
      </c>
      <c r="C40" s="136">
        <v>10.029</v>
      </c>
      <c r="D40" s="137">
        <v>10.025</v>
      </c>
      <c r="E40" s="68">
        <f t="shared" si="9"/>
        <v>0.0039999999999995595</v>
      </c>
      <c r="F40" s="19"/>
      <c r="G40" s="19">
        <f t="shared" si="3"/>
        <v>10.027000000000001</v>
      </c>
      <c r="H40" s="19">
        <f t="shared" si="1"/>
        <v>-0.0019999999999988916</v>
      </c>
      <c r="I40" s="19">
        <f t="shared" si="2"/>
        <v>0.002000000000000668</v>
      </c>
      <c r="J40" s="19">
        <v>0</v>
      </c>
      <c r="K40" s="72"/>
      <c r="L40" s="74"/>
      <c r="AC40" s="102" t="s">
        <v>76</v>
      </c>
      <c r="AD40" s="103">
        <f>IF(D30,D30,AE$21)</f>
        <v>10.028</v>
      </c>
      <c r="AE40" s="103">
        <f t="shared" si="8"/>
        <v>10.00484</v>
      </c>
      <c r="AF40" s="104">
        <f t="shared" si="4"/>
        <v>10.03</v>
      </c>
      <c r="AG40" s="104">
        <f t="shared" si="5"/>
        <v>9.97</v>
      </c>
      <c r="AH40" s="103">
        <f t="shared" si="6"/>
        <v>0.009</v>
      </c>
      <c r="AI40" s="101">
        <f t="shared" si="7"/>
        <v>-0.009</v>
      </c>
    </row>
    <row r="41" spans="1:35" ht="13.5" customHeight="1">
      <c r="A41" s="26"/>
      <c r="B41" s="59">
        <v>21</v>
      </c>
      <c r="C41" s="136">
        <v>10.017</v>
      </c>
      <c r="D41" s="137">
        <v>10.019</v>
      </c>
      <c r="E41" s="68">
        <f t="shared" si="9"/>
        <v>0.002000000000000668</v>
      </c>
      <c r="F41" s="19"/>
      <c r="G41" s="19">
        <f t="shared" si="3"/>
        <v>10.018</v>
      </c>
      <c r="H41" s="19">
        <f t="shared" si="1"/>
        <v>0.0010000000000012221</v>
      </c>
      <c r="I41" s="19">
        <f t="shared" si="2"/>
        <v>-0.0009999999999994458</v>
      </c>
      <c r="J41" s="19">
        <v>0</v>
      </c>
      <c r="K41" s="72"/>
      <c r="L41" s="74"/>
      <c r="AC41" s="102" t="s">
        <v>77</v>
      </c>
      <c r="AD41" s="103">
        <f>IF(C31,C31,AE$21)</f>
        <v>10.033</v>
      </c>
      <c r="AE41" s="103">
        <f t="shared" si="8"/>
        <v>10.00484</v>
      </c>
      <c r="AF41" s="104">
        <f t="shared" si="4"/>
        <v>10.03</v>
      </c>
      <c r="AG41" s="104">
        <f t="shared" si="5"/>
        <v>9.97</v>
      </c>
      <c r="AH41" s="103">
        <f t="shared" si="6"/>
        <v>0.009</v>
      </c>
      <c r="AI41" s="101">
        <f t="shared" si="7"/>
        <v>-0.009</v>
      </c>
    </row>
    <row r="42" spans="1:35" ht="13.5" customHeight="1">
      <c r="A42" s="26"/>
      <c r="B42" s="59">
        <v>22</v>
      </c>
      <c r="C42" s="136">
        <v>10.003</v>
      </c>
      <c r="D42" s="137">
        <v>10.001</v>
      </c>
      <c r="E42" s="68">
        <f t="shared" si="9"/>
        <v>0.002000000000000668</v>
      </c>
      <c r="F42" s="19"/>
      <c r="G42" s="19">
        <f t="shared" si="3"/>
        <v>10.001999999999999</v>
      </c>
      <c r="H42" s="19">
        <f t="shared" si="1"/>
        <v>-0.0010000000000012221</v>
      </c>
      <c r="I42" s="19">
        <f t="shared" si="2"/>
        <v>0.0009999999999994458</v>
      </c>
      <c r="J42" s="19">
        <v>0</v>
      </c>
      <c r="K42" s="72"/>
      <c r="L42" s="74"/>
      <c r="AC42" s="102" t="s">
        <v>78</v>
      </c>
      <c r="AD42" s="103">
        <f>IF(D31,D31,AE$21)</f>
        <v>10.032</v>
      </c>
      <c r="AE42" s="103">
        <f t="shared" si="8"/>
        <v>10.00484</v>
      </c>
      <c r="AF42" s="104">
        <f t="shared" si="4"/>
        <v>10.03</v>
      </c>
      <c r="AG42" s="104">
        <f t="shared" si="5"/>
        <v>9.97</v>
      </c>
      <c r="AH42" s="103">
        <f t="shared" si="6"/>
        <v>0.009</v>
      </c>
      <c r="AI42" s="101">
        <f t="shared" si="7"/>
        <v>-0.009</v>
      </c>
    </row>
    <row r="43" spans="1:35" ht="13.5" customHeight="1">
      <c r="A43" s="26"/>
      <c r="B43" s="59">
        <v>23</v>
      </c>
      <c r="C43" s="136">
        <v>10.009</v>
      </c>
      <c r="D43" s="137">
        <v>10.012</v>
      </c>
      <c r="E43" s="68">
        <f t="shared" si="9"/>
        <v>0.0030000000000001137</v>
      </c>
      <c r="F43" s="19"/>
      <c r="G43" s="19">
        <f t="shared" si="3"/>
        <v>10.0105</v>
      </c>
      <c r="H43" s="19">
        <f t="shared" si="1"/>
        <v>0.0015000000000000568</v>
      </c>
      <c r="I43" s="19">
        <f t="shared" si="2"/>
        <v>-0.0015000000000000568</v>
      </c>
      <c r="J43" s="19">
        <v>0</v>
      </c>
      <c r="K43" s="72"/>
      <c r="L43" s="74"/>
      <c r="AC43" s="102" t="s">
        <v>79</v>
      </c>
      <c r="AD43" s="103">
        <f>IF(C32,C32,AE$21)</f>
        <v>10.02</v>
      </c>
      <c r="AE43" s="103">
        <f t="shared" si="8"/>
        <v>10.00484</v>
      </c>
      <c r="AF43" s="104">
        <f t="shared" si="4"/>
        <v>10.03</v>
      </c>
      <c r="AG43" s="104">
        <f t="shared" si="5"/>
        <v>9.97</v>
      </c>
      <c r="AH43" s="103">
        <f t="shared" si="6"/>
        <v>0.009</v>
      </c>
      <c r="AI43" s="101">
        <f t="shared" si="7"/>
        <v>-0.009</v>
      </c>
    </row>
    <row r="44" spans="1:35" ht="13.5" customHeight="1">
      <c r="A44" s="26"/>
      <c r="B44" s="59">
        <v>24</v>
      </c>
      <c r="C44" s="136">
        <v>9.987</v>
      </c>
      <c r="D44" s="137">
        <v>9.987</v>
      </c>
      <c r="E44" s="68">
        <f t="shared" si="9"/>
        <v>0</v>
      </c>
      <c r="F44" s="19"/>
      <c r="G44" s="19">
        <f t="shared" si="3"/>
        <v>9.987</v>
      </c>
      <c r="H44" s="19">
        <f t="shared" si="1"/>
        <v>0</v>
      </c>
      <c r="I44" s="19">
        <f t="shared" si="2"/>
        <v>0</v>
      </c>
      <c r="J44" s="19">
        <v>0</v>
      </c>
      <c r="K44" s="72"/>
      <c r="L44" s="74"/>
      <c r="AC44" s="102" t="s">
        <v>80</v>
      </c>
      <c r="AD44" s="103">
        <f>IF(D32,D32,AE$21)</f>
        <v>10.019</v>
      </c>
      <c r="AE44" s="103">
        <f t="shared" si="8"/>
        <v>10.00484</v>
      </c>
      <c r="AF44" s="104">
        <f t="shared" si="4"/>
        <v>10.03</v>
      </c>
      <c r="AG44" s="104">
        <f t="shared" si="5"/>
        <v>9.97</v>
      </c>
      <c r="AH44" s="103">
        <f t="shared" si="6"/>
        <v>0.009</v>
      </c>
      <c r="AI44" s="101">
        <f t="shared" si="7"/>
        <v>-0.009</v>
      </c>
    </row>
    <row r="45" spans="1:35" ht="13.5" customHeight="1" thickBot="1">
      <c r="A45" s="26"/>
      <c r="B45" s="60">
        <v>25</v>
      </c>
      <c r="C45" s="138">
        <v>10.006</v>
      </c>
      <c r="D45" s="139">
        <v>10.003</v>
      </c>
      <c r="E45" s="69">
        <f t="shared" si="9"/>
        <v>0.0030000000000001137</v>
      </c>
      <c r="F45" s="19"/>
      <c r="G45" s="19">
        <f t="shared" si="3"/>
        <v>10.0045</v>
      </c>
      <c r="H45" s="19">
        <f t="shared" si="1"/>
        <v>-0.0015000000000000568</v>
      </c>
      <c r="I45" s="19">
        <f t="shared" si="2"/>
        <v>0.0015000000000000568</v>
      </c>
      <c r="J45" s="19">
        <v>0</v>
      </c>
      <c r="K45" s="72"/>
      <c r="L45" s="74"/>
      <c r="AC45" s="102" t="s">
        <v>81</v>
      </c>
      <c r="AD45" s="103">
        <f>IF(C33,C33,AE$21)</f>
        <v>10.007</v>
      </c>
      <c r="AE45" s="103">
        <f t="shared" si="8"/>
        <v>10.00484</v>
      </c>
      <c r="AF45" s="104">
        <f t="shared" si="4"/>
        <v>10.03</v>
      </c>
      <c r="AG45" s="104">
        <f t="shared" si="5"/>
        <v>9.97</v>
      </c>
      <c r="AH45" s="103">
        <f t="shared" si="6"/>
        <v>0.009</v>
      </c>
      <c r="AI45" s="101">
        <f t="shared" si="7"/>
        <v>-0.009</v>
      </c>
    </row>
    <row r="46" spans="1:35" ht="6" customHeight="1" thickBot="1">
      <c r="A46" s="26"/>
      <c r="B46" s="71"/>
      <c r="C46" s="72"/>
      <c r="D46" s="72"/>
      <c r="E46" s="72"/>
      <c r="F46" s="72"/>
      <c r="G46" s="72"/>
      <c r="H46" s="72"/>
      <c r="I46" s="72"/>
      <c r="J46" s="72"/>
      <c r="K46" s="73"/>
      <c r="L46" s="74"/>
      <c r="AC46" s="102" t="s">
        <v>82</v>
      </c>
      <c r="AD46" s="103">
        <f>IF(D33,D33,AE$21)</f>
        <v>10.007</v>
      </c>
      <c r="AE46" s="103">
        <f t="shared" si="8"/>
        <v>10.00484</v>
      </c>
      <c r="AF46" s="104">
        <f t="shared" si="4"/>
        <v>10.03</v>
      </c>
      <c r="AG46" s="104">
        <f t="shared" si="5"/>
        <v>9.97</v>
      </c>
      <c r="AH46" s="103"/>
      <c r="AI46" s="101"/>
    </row>
    <row r="47" spans="1:35" ht="6" customHeight="1">
      <c r="A47" s="26"/>
      <c r="B47" s="27"/>
      <c r="C47" s="31"/>
      <c r="D47" s="31"/>
      <c r="E47" s="31"/>
      <c r="F47" s="70"/>
      <c r="G47" s="61"/>
      <c r="H47" s="61"/>
      <c r="I47" s="31"/>
      <c r="J47" s="28"/>
      <c r="K47" s="74"/>
      <c r="L47" s="74"/>
      <c r="M47" s="105"/>
      <c r="N47" s="97"/>
      <c r="O47" s="97"/>
      <c r="P47" s="97"/>
      <c r="Q47" s="97"/>
      <c r="R47" s="97"/>
      <c r="AC47" s="102" t="s">
        <v>83</v>
      </c>
      <c r="AD47" s="103">
        <f>IF(C34,C34,AE$21)</f>
        <v>9.985</v>
      </c>
      <c r="AE47" s="103">
        <f t="shared" si="8"/>
        <v>10.00484</v>
      </c>
      <c r="AF47" s="104">
        <f t="shared" si="4"/>
        <v>10.03</v>
      </c>
      <c r="AG47" s="104">
        <f t="shared" si="5"/>
        <v>9.97</v>
      </c>
      <c r="AH47" s="103"/>
      <c r="AI47" s="101"/>
    </row>
    <row r="48" spans="1:35" ht="12.75" customHeight="1">
      <c r="A48" s="26"/>
      <c r="B48" s="13" t="s">
        <v>27</v>
      </c>
      <c r="C48" s="14"/>
      <c r="D48" s="7" t="s">
        <v>28</v>
      </c>
      <c r="E48" s="17">
        <f>ROUND(J14-J15,8)</f>
        <v>0.06</v>
      </c>
      <c r="F48" s="18" t="str">
        <f>H15</f>
        <v>mm</v>
      </c>
      <c r="G48" s="14"/>
      <c r="H48" s="23" t="s">
        <v>110</v>
      </c>
      <c r="I48" s="17">
        <f>C14/E48*100</f>
        <v>1.6666666666666667</v>
      </c>
      <c r="J48" s="15" t="s">
        <v>37</v>
      </c>
      <c r="K48" s="6"/>
      <c r="L48" s="6"/>
      <c r="M48" s="105"/>
      <c r="N48" s="106"/>
      <c r="O48" s="97"/>
      <c r="P48" s="97"/>
      <c r="Q48" s="97"/>
      <c r="R48" s="97"/>
      <c r="AC48" s="102" t="s">
        <v>84</v>
      </c>
      <c r="AD48" s="103">
        <f>IF(D34,D34,AE$21)</f>
        <v>9.986</v>
      </c>
      <c r="AE48" s="103">
        <f t="shared" si="8"/>
        <v>10.00484</v>
      </c>
      <c r="AF48" s="104">
        <f t="shared" si="4"/>
        <v>10.03</v>
      </c>
      <c r="AG48" s="104">
        <f t="shared" si="5"/>
        <v>9.97</v>
      </c>
      <c r="AH48" s="103"/>
      <c r="AI48" s="101"/>
    </row>
    <row r="49" spans="1:35" ht="6" customHeight="1">
      <c r="A49" s="26"/>
      <c r="B49" s="13"/>
      <c r="C49" s="14"/>
      <c r="D49" s="7"/>
      <c r="E49" s="17"/>
      <c r="F49" s="18"/>
      <c r="G49" s="14"/>
      <c r="H49" s="11"/>
      <c r="I49" s="11"/>
      <c r="J49" s="15"/>
      <c r="K49" s="6"/>
      <c r="L49" s="6"/>
      <c r="M49" s="97"/>
      <c r="N49" s="97"/>
      <c r="O49" s="97"/>
      <c r="P49" s="97"/>
      <c r="Q49" s="97"/>
      <c r="R49" s="97"/>
      <c r="AC49" s="102" t="s">
        <v>85</v>
      </c>
      <c r="AD49" s="103">
        <f>IF(C35,C35,AE$21)</f>
        <v>10.014</v>
      </c>
      <c r="AE49" s="103">
        <f t="shared" si="8"/>
        <v>10.00484</v>
      </c>
      <c r="AF49" s="104">
        <f t="shared" si="4"/>
        <v>10.03</v>
      </c>
      <c r="AG49" s="104">
        <f t="shared" si="5"/>
        <v>9.97</v>
      </c>
      <c r="AH49" s="103"/>
      <c r="AI49" s="101"/>
    </row>
    <row r="50" spans="1:35" ht="13.5" customHeight="1">
      <c r="A50" s="26"/>
      <c r="B50" s="13"/>
      <c r="C50" s="14"/>
      <c r="D50" s="62" t="s">
        <v>111</v>
      </c>
      <c r="E50" s="83">
        <f>IF(C21,IF(D21,COUNT(C21:D21),COUNT(C21:D21)),COUNT(C21:D21))</f>
        <v>2</v>
      </c>
      <c r="H50" s="24" t="s">
        <v>112</v>
      </c>
      <c r="I50" s="83">
        <f>IF(C21,COUNT(C21:C45),0)</f>
        <v>25</v>
      </c>
      <c r="J50" s="15"/>
      <c r="K50" s="6"/>
      <c r="L50" s="6"/>
      <c r="M50" s="97"/>
      <c r="N50" s="97"/>
      <c r="O50" s="97"/>
      <c r="P50" s="97"/>
      <c r="Q50" s="97"/>
      <c r="R50" s="97"/>
      <c r="AC50" s="102" t="s">
        <v>86</v>
      </c>
      <c r="AD50" s="103">
        <f>IF(D35,D35,AE$21)</f>
        <v>10.014</v>
      </c>
      <c r="AE50" s="103">
        <f t="shared" si="8"/>
        <v>10.00484</v>
      </c>
      <c r="AF50" s="104">
        <f t="shared" si="4"/>
        <v>10.03</v>
      </c>
      <c r="AG50" s="104">
        <f t="shared" si="5"/>
        <v>9.97</v>
      </c>
      <c r="AH50" s="103"/>
      <c r="AI50" s="101"/>
    </row>
    <row r="51" spans="1:35" ht="12.75" customHeight="1">
      <c r="A51" s="26"/>
      <c r="B51" s="13"/>
      <c r="C51" s="14"/>
      <c r="D51" s="7" t="s">
        <v>46</v>
      </c>
      <c r="E51" s="78">
        <f ca="1">IF(E50=1,"Bitte führen Sie die 2. Wiederholmessreihe durch !",INDIRECT(ADDRESS(IF(I50&gt;15,38,I50+21),E50+12)))</f>
        <v>1.128</v>
      </c>
      <c r="F51" s="12"/>
      <c r="G51" s="12"/>
      <c r="H51" s="63"/>
      <c r="I51" s="63"/>
      <c r="J51" s="15"/>
      <c r="K51" s="6"/>
      <c r="L51" s="6"/>
      <c r="M51" s="97"/>
      <c r="N51" s="106"/>
      <c r="O51" s="97"/>
      <c r="P51" s="97"/>
      <c r="Q51" s="97"/>
      <c r="AC51" s="102" t="s">
        <v>87</v>
      </c>
      <c r="AD51" s="103">
        <f>IF(C36,C36,AE$21)</f>
        <v>9.973</v>
      </c>
      <c r="AE51" s="103">
        <f t="shared" si="8"/>
        <v>10.00484</v>
      </c>
      <c r="AF51" s="104">
        <f t="shared" si="4"/>
        <v>10.03</v>
      </c>
      <c r="AG51" s="104">
        <f t="shared" si="5"/>
        <v>9.97</v>
      </c>
      <c r="AH51" s="103"/>
      <c r="AI51" s="101"/>
    </row>
    <row r="52" spans="1:35" ht="12.75" customHeight="1">
      <c r="A52" s="26"/>
      <c r="B52" s="13"/>
      <c r="C52" s="14"/>
      <c r="D52" s="7" t="s">
        <v>29</v>
      </c>
      <c r="E52" s="79">
        <f>IF(E50&gt;1,5.152/E51,"")</f>
        <v>4.5673758865248235</v>
      </c>
      <c r="F52" s="12"/>
      <c r="G52" s="14"/>
      <c r="H52" s="63"/>
      <c r="I52" s="63"/>
      <c r="J52" s="15"/>
      <c r="K52" s="6"/>
      <c r="L52" s="6"/>
      <c r="M52" s="97"/>
      <c r="N52" s="97"/>
      <c r="O52" s="97"/>
      <c r="P52" s="97"/>
      <c r="Q52" s="97"/>
      <c r="AC52" s="102" t="s">
        <v>88</v>
      </c>
      <c r="AD52" s="103">
        <f>IF(D36,D36,AE$21)</f>
        <v>9.972</v>
      </c>
      <c r="AE52" s="103">
        <f t="shared" si="8"/>
        <v>10.00484</v>
      </c>
      <c r="AF52" s="104">
        <f t="shared" si="4"/>
        <v>10.03</v>
      </c>
      <c r="AG52" s="104">
        <f t="shared" si="5"/>
        <v>9.97</v>
      </c>
      <c r="AH52" s="103"/>
      <c r="AI52" s="101"/>
    </row>
    <row r="53" spans="1:35" ht="6" customHeight="1">
      <c r="A53" s="26"/>
      <c r="B53" s="13"/>
      <c r="C53" s="14"/>
      <c r="D53" s="7"/>
      <c r="E53" s="11"/>
      <c r="F53" s="12"/>
      <c r="G53" s="14"/>
      <c r="H53" s="16"/>
      <c r="I53" s="8"/>
      <c r="J53" s="15"/>
      <c r="K53" s="6"/>
      <c r="L53" s="6"/>
      <c r="M53" s="97"/>
      <c r="N53" s="97"/>
      <c r="O53" s="97"/>
      <c r="P53" s="97"/>
      <c r="Q53" s="97"/>
      <c r="AC53" s="102" t="s">
        <v>89</v>
      </c>
      <c r="AD53" s="103">
        <f>IF(C37,C37,AE$21)</f>
        <v>9.997</v>
      </c>
      <c r="AE53" s="103">
        <f t="shared" si="8"/>
        <v>10.00484</v>
      </c>
      <c r="AF53" s="104">
        <f t="shared" si="4"/>
        <v>10.03</v>
      </c>
      <c r="AG53" s="104">
        <f t="shared" si="5"/>
        <v>9.97</v>
      </c>
      <c r="AH53" s="103"/>
      <c r="AI53" s="101"/>
    </row>
    <row r="54" spans="1:35" ht="12.75" customHeight="1">
      <c r="A54" s="26"/>
      <c r="B54" s="13" t="s">
        <v>30</v>
      </c>
      <c r="C54" s="14"/>
      <c r="D54" s="7" t="s">
        <v>31</v>
      </c>
      <c r="E54" s="9">
        <f>E52*AVERAGE(E21:E45)</f>
        <v>0.007673191489361994</v>
      </c>
      <c r="F54" s="12" t="str">
        <f>H15</f>
        <v>mm</v>
      </c>
      <c r="G54" s="11" t="s">
        <v>32</v>
      </c>
      <c r="H54" s="80"/>
      <c r="I54" s="10">
        <f>100*E54/E48</f>
        <v>12.78865248226999</v>
      </c>
      <c r="J54" s="15" t="s">
        <v>37</v>
      </c>
      <c r="K54" s="6"/>
      <c r="L54" s="6"/>
      <c r="M54" s="97"/>
      <c r="N54" s="97"/>
      <c r="O54" s="97"/>
      <c r="P54" s="97"/>
      <c r="Q54" s="97"/>
      <c r="AC54" s="102" t="s">
        <v>90</v>
      </c>
      <c r="AD54" s="103">
        <f>IF(D37,D37,AE$21)</f>
        <v>9.996</v>
      </c>
      <c r="AE54" s="103">
        <f t="shared" si="8"/>
        <v>10.00484</v>
      </c>
      <c r="AF54" s="104">
        <f t="shared" si="4"/>
        <v>10.03</v>
      </c>
      <c r="AG54" s="104">
        <f t="shared" si="5"/>
        <v>9.97</v>
      </c>
      <c r="AH54" s="103"/>
      <c r="AI54" s="101"/>
    </row>
    <row r="55" spans="1:35" ht="6" customHeight="1">
      <c r="A55" s="26"/>
      <c r="B55" s="13"/>
      <c r="C55" s="14"/>
      <c r="D55" s="7"/>
      <c r="E55" s="9"/>
      <c r="F55" s="12"/>
      <c r="G55" s="11"/>
      <c r="H55" s="80"/>
      <c r="I55" s="8"/>
      <c r="J55" s="15"/>
      <c r="K55" s="6"/>
      <c r="L55" s="6"/>
      <c r="AC55" s="102" t="s">
        <v>91</v>
      </c>
      <c r="AD55" s="103">
        <f>IF(C38,C38,AE$21)</f>
        <v>10.019</v>
      </c>
      <c r="AE55" s="103">
        <f t="shared" si="8"/>
        <v>10.00484</v>
      </c>
      <c r="AF55" s="104">
        <f t="shared" si="4"/>
        <v>10.03</v>
      </c>
      <c r="AG55" s="104">
        <f t="shared" si="5"/>
        <v>9.97</v>
      </c>
      <c r="AH55" s="103"/>
      <c r="AI55" s="101"/>
    </row>
    <row r="56" spans="1:35" ht="12.75" customHeight="1">
      <c r="A56" s="26"/>
      <c r="B56" s="13" t="s">
        <v>38</v>
      </c>
      <c r="C56" s="7"/>
      <c r="D56" s="11" t="s">
        <v>51</v>
      </c>
      <c r="E56" s="9">
        <f>E54</f>
        <v>0.007673191489361994</v>
      </c>
      <c r="F56" s="12" t="str">
        <f>H15</f>
        <v>mm</v>
      </c>
      <c r="G56" s="11" t="s">
        <v>39</v>
      </c>
      <c r="H56" s="81"/>
      <c r="I56" s="10">
        <f>100*E56/E48</f>
        <v>12.78865248226999</v>
      </c>
      <c r="J56" s="15" t="s">
        <v>37</v>
      </c>
      <c r="K56" s="6"/>
      <c r="L56" s="6"/>
      <c r="AC56" s="102" t="s">
        <v>92</v>
      </c>
      <c r="AD56" s="103">
        <f>IF(D38,D38,AE$21)</f>
        <v>10.015</v>
      </c>
      <c r="AE56" s="103">
        <f t="shared" si="8"/>
        <v>10.00484</v>
      </c>
      <c r="AF56" s="104">
        <f t="shared" si="4"/>
        <v>10.03</v>
      </c>
      <c r="AG56" s="104">
        <f t="shared" si="5"/>
        <v>9.97</v>
      </c>
      <c r="AH56" s="103"/>
      <c r="AI56" s="101"/>
    </row>
    <row r="57" spans="1:35" ht="12.75" customHeight="1">
      <c r="A57" s="26"/>
      <c r="B57" s="13"/>
      <c r="C57" s="7"/>
      <c r="D57" s="11"/>
      <c r="E57" s="16"/>
      <c r="F57" s="11"/>
      <c r="G57" s="11"/>
      <c r="H57" s="81"/>
      <c r="I57" s="10"/>
      <c r="J57" s="15"/>
      <c r="K57" s="6"/>
      <c r="L57" s="6"/>
      <c r="AC57" s="102" t="s">
        <v>93</v>
      </c>
      <c r="AD57" s="103">
        <f>IF(C39,C39,AE$21)</f>
        <v>9.987</v>
      </c>
      <c r="AE57" s="103">
        <f t="shared" si="8"/>
        <v>10.00484</v>
      </c>
      <c r="AF57" s="104">
        <f t="shared" si="4"/>
        <v>10.03</v>
      </c>
      <c r="AG57" s="104">
        <f t="shared" si="5"/>
        <v>9.97</v>
      </c>
      <c r="AH57" s="103"/>
      <c r="AI57" s="101"/>
    </row>
    <row r="58" spans="1:35" ht="13.5" customHeight="1">
      <c r="A58" s="26"/>
      <c r="B58" s="13"/>
      <c r="C58" s="7"/>
      <c r="D58" s="11"/>
      <c r="E58" s="16">
        <f>I56</f>
        <v>12.78865248226999</v>
      </c>
      <c r="F58" s="7">
        <f>60-E58</f>
        <v>47.21134751773001</v>
      </c>
      <c r="G58" s="11"/>
      <c r="H58" s="81"/>
      <c r="I58" s="10"/>
      <c r="J58" s="15"/>
      <c r="K58" s="6"/>
      <c r="L58" s="6"/>
      <c r="AC58" s="102" t="s">
        <v>94</v>
      </c>
      <c r="AD58" s="103">
        <f>IF(D39,D39,AE$21)</f>
        <v>9.986</v>
      </c>
      <c r="AE58" s="103">
        <f t="shared" si="8"/>
        <v>10.00484</v>
      </c>
      <c r="AF58" s="104">
        <f t="shared" si="4"/>
        <v>10.03</v>
      </c>
      <c r="AG58" s="104">
        <f t="shared" si="5"/>
        <v>9.97</v>
      </c>
      <c r="AH58" s="103"/>
      <c r="AI58" s="101"/>
    </row>
    <row r="59" spans="1:35" ht="12.75" customHeight="1">
      <c r="A59" s="26"/>
      <c r="B59" s="13"/>
      <c r="C59" s="7"/>
      <c r="D59" s="11"/>
      <c r="E59" s="12"/>
      <c r="F59" s="11"/>
      <c r="G59" s="11"/>
      <c r="H59" s="81"/>
      <c r="I59" s="8"/>
      <c r="J59" s="15"/>
      <c r="K59" s="6"/>
      <c r="L59" s="6"/>
      <c r="AC59" s="102" t="s">
        <v>95</v>
      </c>
      <c r="AD59" s="103">
        <f>IF(C40,C40,AE$21)</f>
        <v>10.029</v>
      </c>
      <c r="AE59" s="103">
        <f t="shared" si="8"/>
        <v>10.00484</v>
      </c>
      <c r="AF59" s="104">
        <f t="shared" si="4"/>
        <v>10.03</v>
      </c>
      <c r="AG59" s="104">
        <f t="shared" si="5"/>
        <v>9.97</v>
      </c>
      <c r="AH59" s="103"/>
      <c r="AI59" s="101"/>
    </row>
    <row r="60" spans="1:35" ht="6" customHeight="1" thickBot="1">
      <c r="A60" s="26"/>
      <c r="B60" s="20"/>
      <c r="C60" s="21"/>
      <c r="D60" s="21"/>
      <c r="E60" s="21"/>
      <c r="F60" s="21"/>
      <c r="G60" s="21"/>
      <c r="H60" s="21"/>
      <c r="I60" s="21"/>
      <c r="J60" s="22"/>
      <c r="K60" s="6"/>
      <c r="L60" s="6"/>
      <c r="AC60" s="102" t="s">
        <v>96</v>
      </c>
      <c r="AD60" s="103">
        <f>IF(D40,D40,AE$21)</f>
        <v>10.025</v>
      </c>
      <c r="AE60" s="103">
        <f t="shared" si="8"/>
        <v>10.00484</v>
      </c>
      <c r="AF60" s="104">
        <f t="shared" si="4"/>
        <v>10.03</v>
      </c>
      <c r="AG60" s="104">
        <f t="shared" si="5"/>
        <v>9.97</v>
      </c>
      <c r="AH60" s="103"/>
      <c r="AI60" s="101"/>
    </row>
    <row r="61" spans="1:35" ht="6" customHeight="1">
      <c r="A61" s="26"/>
      <c r="B61" s="34"/>
      <c r="C61" s="1"/>
      <c r="D61" s="1"/>
      <c r="E61" s="1"/>
      <c r="F61" s="1"/>
      <c r="G61" s="1"/>
      <c r="H61" s="1"/>
      <c r="I61" s="1"/>
      <c r="J61" s="35"/>
      <c r="K61" s="6"/>
      <c r="L61" s="6"/>
      <c r="AC61" s="102" t="s">
        <v>97</v>
      </c>
      <c r="AD61" s="103">
        <f>IF(C41,C41,AE$21)</f>
        <v>10.017</v>
      </c>
      <c r="AE61" s="103">
        <f t="shared" si="8"/>
        <v>10.00484</v>
      </c>
      <c r="AF61" s="104">
        <f t="shared" si="4"/>
        <v>10.03</v>
      </c>
      <c r="AG61" s="104">
        <f t="shared" si="5"/>
        <v>9.97</v>
      </c>
      <c r="AH61" s="103"/>
      <c r="AI61" s="101"/>
    </row>
    <row r="62" spans="1:35" ht="12.75" customHeight="1">
      <c r="A62" s="26"/>
      <c r="B62" s="64" t="s">
        <v>15</v>
      </c>
      <c r="C62" s="65" t="s">
        <v>16</v>
      </c>
      <c r="D62" s="2" t="str">
        <f>IF(C14,IF(C14/E48*100&lt;=5,"Auflösung ist ausreichend ! (Auflösung ist kleiner/gleich 5% der Toleranz !)","Auflösung ist nicht ausreichend !"),"Noch nichts eingegeben !")</f>
        <v>Auflösung ist ausreichend ! (Auflösung ist kleiner/gleich 5% der Toleranz !)</v>
      </c>
      <c r="E62" s="2"/>
      <c r="F62" s="1"/>
      <c r="G62" s="1"/>
      <c r="H62" s="1"/>
      <c r="I62" s="1"/>
      <c r="J62" s="35"/>
      <c r="K62" s="6"/>
      <c r="L62" s="6"/>
      <c r="AC62" s="102" t="s">
        <v>98</v>
      </c>
      <c r="AD62" s="103">
        <f>IF(D41,D41,AE$21)</f>
        <v>10.019</v>
      </c>
      <c r="AE62" s="103">
        <f t="shared" si="8"/>
        <v>10.00484</v>
      </c>
      <c r="AF62" s="104">
        <f t="shared" si="4"/>
        <v>10.03</v>
      </c>
      <c r="AG62" s="104">
        <f t="shared" si="5"/>
        <v>9.97</v>
      </c>
      <c r="AH62" s="103"/>
      <c r="AI62" s="101"/>
    </row>
    <row r="63" spans="1:35" ht="12.75" customHeight="1">
      <c r="A63" s="26"/>
      <c r="B63" s="34"/>
      <c r="C63" s="65" t="s">
        <v>17</v>
      </c>
      <c r="D63" s="3" t="str">
        <f>IF(COUNT(I56)&gt;0,IF(I56&lt;=30,"Messsystem ist fähig ! (%R&amp;R ist kleiner als die Höchstbedingung 30 % !)","Messsystem ist nicht fähig ! (%R&amp;R ist größer als die Höchstbedingung 30%)"),"Es wurden noch nicht alle notwendigen Angaben eingegeben !")</f>
        <v>Messsystem ist fähig ! (%R&amp;R ist kleiner als die Höchstbedingung 30 % !)</v>
      </c>
      <c r="E63" s="3"/>
      <c r="F63" s="4"/>
      <c r="G63" s="1"/>
      <c r="H63" s="1"/>
      <c r="I63" s="1"/>
      <c r="J63" s="35"/>
      <c r="K63" s="6"/>
      <c r="L63" s="6"/>
      <c r="AC63" s="102" t="s">
        <v>99</v>
      </c>
      <c r="AD63" s="103">
        <f>IF(C42,C42,AE$21)</f>
        <v>10.003</v>
      </c>
      <c r="AE63" s="103">
        <f t="shared" si="8"/>
        <v>10.00484</v>
      </c>
      <c r="AF63" s="104">
        <f t="shared" si="4"/>
        <v>10.03</v>
      </c>
      <c r="AG63" s="104">
        <f t="shared" si="5"/>
        <v>9.97</v>
      </c>
      <c r="AH63" s="103"/>
      <c r="AI63" s="101"/>
    </row>
    <row r="64" spans="1:35" ht="6" customHeight="1" thickBot="1">
      <c r="A64" s="26"/>
      <c r="B64" s="41"/>
      <c r="C64" s="43"/>
      <c r="D64" s="43"/>
      <c r="E64" s="43"/>
      <c r="F64" s="43"/>
      <c r="G64" s="43"/>
      <c r="H64" s="43"/>
      <c r="I64" s="43"/>
      <c r="J64" s="42"/>
      <c r="K64" s="6"/>
      <c r="L64" s="6"/>
      <c r="AC64" s="102" t="s">
        <v>100</v>
      </c>
      <c r="AD64" s="103">
        <f>IF(D42,D42,AE$21)</f>
        <v>10.001</v>
      </c>
      <c r="AE64" s="103">
        <f t="shared" si="8"/>
        <v>10.00484</v>
      </c>
      <c r="AF64" s="104">
        <f t="shared" si="4"/>
        <v>10.03</v>
      </c>
      <c r="AG64" s="104">
        <f t="shared" si="5"/>
        <v>9.97</v>
      </c>
      <c r="AH64" s="103"/>
      <c r="AI64" s="101"/>
    </row>
    <row r="65" spans="1:35" ht="9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6"/>
      <c r="L65" s="6"/>
      <c r="AC65" s="102" t="s">
        <v>101</v>
      </c>
      <c r="AD65" s="103">
        <f>IF(C43,C43,AE$21)</f>
        <v>10.009</v>
      </c>
      <c r="AE65" s="103">
        <f t="shared" si="8"/>
        <v>10.00484</v>
      </c>
      <c r="AF65" s="104">
        <f t="shared" si="4"/>
        <v>10.03</v>
      </c>
      <c r="AG65" s="104">
        <f t="shared" si="5"/>
        <v>9.97</v>
      </c>
      <c r="AH65" s="103"/>
      <c r="AI65" s="101"/>
    </row>
    <row r="66" spans="1:35" ht="6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6"/>
      <c r="L66" s="6"/>
      <c r="AC66" s="102" t="s">
        <v>102</v>
      </c>
      <c r="AD66" s="103">
        <f>IF(D43,D43,AE$21)</f>
        <v>10.012</v>
      </c>
      <c r="AE66" s="103">
        <f t="shared" si="8"/>
        <v>10.00484</v>
      </c>
      <c r="AF66" s="104">
        <f t="shared" si="4"/>
        <v>10.03</v>
      </c>
      <c r="AG66" s="104">
        <f t="shared" si="5"/>
        <v>9.97</v>
      </c>
      <c r="AH66" s="103"/>
      <c r="AI66" s="101"/>
    </row>
    <row r="67" spans="2:35" ht="12.75" customHeight="1">
      <c r="B67" s="66" t="s">
        <v>18</v>
      </c>
      <c r="C67" s="26" t="s">
        <v>23</v>
      </c>
      <c r="D67" s="66" t="s">
        <v>19</v>
      </c>
      <c r="E67" s="26" t="s">
        <v>20</v>
      </c>
      <c r="F67" s="26"/>
      <c r="G67" s="66" t="s">
        <v>21</v>
      </c>
      <c r="H67" s="26" t="s">
        <v>52</v>
      </c>
      <c r="I67" s="26"/>
      <c r="K67" s="6"/>
      <c r="L67" s="6"/>
      <c r="AC67" s="102" t="s">
        <v>103</v>
      </c>
      <c r="AD67" s="103">
        <f>IF(C44,C44,AE$21)</f>
        <v>9.987</v>
      </c>
      <c r="AE67" s="103">
        <f t="shared" si="8"/>
        <v>10.00484</v>
      </c>
      <c r="AF67" s="104">
        <f t="shared" si="4"/>
        <v>10.03</v>
      </c>
      <c r="AG67" s="104">
        <f t="shared" si="5"/>
        <v>9.97</v>
      </c>
      <c r="AH67" s="103"/>
      <c r="AI67" s="101"/>
    </row>
    <row r="68" spans="2:35" ht="6" customHeight="1">
      <c r="B68" s="26"/>
      <c r="C68" s="26"/>
      <c r="D68" s="26"/>
      <c r="E68" s="26"/>
      <c r="F68" s="26"/>
      <c r="G68" s="26"/>
      <c r="H68" s="26"/>
      <c r="I68" s="26"/>
      <c r="J68" s="26"/>
      <c r="K68" s="6"/>
      <c r="L68" s="6"/>
      <c r="AC68" s="102" t="s">
        <v>104</v>
      </c>
      <c r="AD68" s="103">
        <f>IF(D44,D44,AE$21)</f>
        <v>9.987</v>
      </c>
      <c r="AE68" s="103">
        <f t="shared" si="8"/>
        <v>10.00484</v>
      </c>
      <c r="AF68" s="104">
        <f t="shared" si="4"/>
        <v>10.03</v>
      </c>
      <c r="AG68" s="104">
        <f t="shared" si="5"/>
        <v>9.97</v>
      </c>
      <c r="AH68" s="103"/>
      <c r="AI68" s="101"/>
    </row>
    <row r="69" spans="11:35" ht="12.75">
      <c r="K69" s="6"/>
      <c r="L69" s="6"/>
      <c r="AC69" s="102" t="s">
        <v>105</v>
      </c>
      <c r="AD69" s="103">
        <f>IF(C45,C45,AE$21)</f>
        <v>10.006</v>
      </c>
      <c r="AE69" s="103">
        <f t="shared" si="8"/>
        <v>10.00484</v>
      </c>
      <c r="AF69" s="104">
        <f t="shared" si="4"/>
        <v>10.03</v>
      </c>
      <c r="AG69" s="104">
        <f t="shared" si="5"/>
        <v>9.97</v>
      </c>
      <c r="AH69" s="103"/>
      <c r="AI69" s="101"/>
    </row>
    <row r="70" spans="29:35" ht="12.75">
      <c r="AC70" s="102" t="s">
        <v>106</v>
      </c>
      <c r="AD70" s="103">
        <f>IF(D45,D45,AE$21)</f>
        <v>10.003</v>
      </c>
      <c r="AE70" s="103">
        <f t="shared" si="8"/>
        <v>10.00484</v>
      </c>
      <c r="AF70" s="104">
        <f t="shared" si="4"/>
        <v>10.03</v>
      </c>
      <c r="AG70" s="104">
        <f t="shared" si="5"/>
        <v>9.97</v>
      </c>
      <c r="AH70" s="103"/>
      <c r="AI70" s="101"/>
    </row>
    <row r="71" spans="34:35" ht="12.75">
      <c r="AH71" s="103"/>
      <c r="AI71" s="101"/>
    </row>
    <row r="80" ht="12.75">
      <c r="K80" s="26"/>
    </row>
  </sheetData>
  <sheetProtection selectLockedCells="1"/>
  <mergeCells count="2">
    <mergeCell ref="B2:C3"/>
    <mergeCell ref="C17:J17"/>
  </mergeCells>
  <printOptions/>
  <pageMargins left="0.3937007874015748" right="0.1968503937007874" top="0.3937007874015748" bottom="0.5905511811023623" header="0.5118110236220472" footer="0.31496062992125984"/>
  <pageSetup horizontalDpi="600" verticalDpi="600" orientation="portrait" paperSize="9" r:id="rId5"/>
  <headerFooter alignWithMargins="0">
    <oddFooter>&amp;L&amp;8Autor: DI C. Pertuch&amp;C&amp;8Version: 0.99&amp;"Symbol,Standard"a&amp;"Arial,Standard", 05.10.1999&amp;R&amp;8&amp;F</oddFooter>
  </headerFooter>
  <drawing r:id="rId4"/>
  <legacyDrawing r:id="rId3"/>
  <oleObjects>
    <oleObject progId="Equation.3" shapeId="1515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Chemnitz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die Messsystemanalyse, Verfahren 1</dc:title>
  <dc:subject/>
  <dc:creator>cape</dc:creator>
  <cp:keywords/>
  <dc:description/>
  <cp:lastModifiedBy>Carsten Pertuch</cp:lastModifiedBy>
  <cp:lastPrinted>2000-03-09T17:51:01Z</cp:lastPrinted>
  <dcterms:created xsi:type="dcterms:W3CDTF">1999-10-04T11:34:55Z</dcterms:created>
  <dcterms:modified xsi:type="dcterms:W3CDTF">2009-09-17T09:59:11Z</dcterms:modified>
  <cp:category/>
  <cp:version/>
  <cp:contentType/>
  <cp:contentStatus/>
</cp:coreProperties>
</file>