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4695" activeTab="0"/>
  </bookViews>
  <sheets>
    <sheet name="Tabelle1" sheetId="1" r:id="rId1"/>
  </sheets>
  <definedNames>
    <definedName name="_xlnm.Print_Area" localSheetId="0">'Tabelle1'!$A$1:$K$68</definedName>
  </definedNames>
  <calcPr fullCalcOnLoad="1"/>
</workbook>
</file>

<file path=xl/comments1.xml><?xml version="1.0" encoding="utf-8"?>
<comments xmlns="http://schemas.openxmlformats.org/spreadsheetml/2006/main">
  <authors>
    <author>cape</author>
  </authors>
  <commentList>
    <comment ref="G48" authorId="0">
      <text>
        <r>
          <rPr>
            <b/>
            <sz val="8"/>
            <rFont val="Tahoma"/>
            <family val="0"/>
          </rPr>
          <t>Carsten Pertuch:</t>
        </r>
        <r>
          <rPr>
            <sz val="8"/>
            <rFont val="Tahoma"/>
            <family val="0"/>
          </rPr>
          <t xml:space="preserve">
Bitte die Anzahl der geprüften Teile eingeben !</t>
        </r>
      </text>
    </comment>
    <comment ref="J48" authorId="0">
      <text>
        <r>
          <rPr>
            <b/>
            <sz val="8"/>
            <rFont val="Tahoma"/>
            <family val="0"/>
          </rPr>
          <t>Carsten Pertuch:</t>
        </r>
        <r>
          <rPr>
            <sz val="8"/>
            <rFont val="Tahoma"/>
            <family val="0"/>
          </rPr>
          <t xml:space="preserve">
Bitte die Anzahl der eingesetzten Prüfer eingeben !</t>
        </r>
      </text>
    </comment>
    <comment ref="D48" authorId="0">
      <text>
        <r>
          <rPr>
            <b/>
            <sz val="8"/>
            <rFont val="Tahoma"/>
            <family val="0"/>
          </rPr>
          <t>Carsten Pertuch:</t>
        </r>
        <r>
          <rPr>
            <sz val="8"/>
            <rFont val="Tahoma"/>
            <family val="0"/>
          </rPr>
          <t xml:space="preserve">
Bitte die Anzahl der Wiederholungen eingeben !</t>
        </r>
      </text>
    </comment>
    <comment ref="I49" authorId="0">
      <text>
        <r>
          <rPr>
            <b/>
            <sz val="8"/>
            <rFont val="Tahoma"/>
            <family val="0"/>
          </rPr>
          <t>Carsten Pertuch:</t>
        </r>
        <r>
          <rPr>
            <sz val="8"/>
            <rFont val="Tahoma"/>
            <family val="0"/>
          </rPr>
          <t xml:space="preserve">
Zwischenwert für die Ermittlung des K</t>
        </r>
        <r>
          <rPr>
            <vertAlign val="subscript"/>
            <sz val="8"/>
            <rFont val="Tahoma"/>
            <family val="2"/>
          </rPr>
          <t xml:space="preserve">2 </t>
        </r>
        <r>
          <rPr>
            <sz val="8"/>
            <rFont val="Tahoma"/>
            <family val="0"/>
          </rPr>
          <t xml:space="preserve">- Faktors !
Dieser Zwischenwert wird </t>
        </r>
        <r>
          <rPr>
            <b/>
            <sz val="8"/>
            <rFont val="Tahoma"/>
            <family val="2"/>
          </rPr>
          <t>automatisch berechnet</t>
        </r>
        <r>
          <rPr>
            <sz val="8"/>
            <rFont val="Tahoma"/>
            <family val="0"/>
          </rPr>
          <t xml:space="preserve"> !</t>
        </r>
      </text>
    </comment>
    <comment ref="E49" authorId="0">
      <text>
        <r>
          <rPr>
            <b/>
            <sz val="8"/>
            <rFont val="Tahoma"/>
            <family val="0"/>
          </rPr>
          <t>Carsten Pertuch:</t>
        </r>
        <r>
          <rPr>
            <sz val="8"/>
            <rFont val="Tahoma"/>
            <family val="0"/>
          </rPr>
          <t xml:space="preserve">
Zwischenwert für die Ermittlung des K</t>
        </r>
        <r>
          <rPr>
            <vertAlign val="subscript"/>
            <sz val="8"/>
            <rFont val="Tahoma"/>
            <family val="2"/>
          </rPr>
          <t xml:space="preserve">1 </t>
        </r>
        <r>
          <rPr>
            <sz val="8"/>
            <rFont val="Tahoma"/>
            <family val="0"/>
          </rPr>
          <t xml:space="preserve">- Faktors !
Dieser Zwischenwert wird </t>
        </r>
        <r>
          <rPr>
            <b/>
            <sz val="8"/>
            <rFont val="Tahoma"/>
            <family val="2"/>
          </rPr>
          <t>automatisch berechnet</t>
        </r>
        <r>
          <rPr>
            <sz val="8"/>
            <rFont val="Tahoma"/>
            <family val="0"/>
          </rPr>
          <t xml:space="preserve"> !</t>
        </r>
      </text>
    </comment>
    <comment ref="A1" authorId="0">
      <text>
        <r>
          <rPr>
            <b/>
            <sz val="10"/>
            <rFont val="Tahoma"/>
            <family val="2"/>
          </rPr>
          <t>Carsten Pertuch:</t>
        </r>
        <r>
          <rPr>
            <sz val="10"/>
            <rFont val="Tahoma"/>
            <family val="2"/>
          </rPr>
          <t xml:space="preserve">
Dieses Excel-Blatt wurde 
von Dipl.-Ing. Carsten Pertuch am 12. Oktober 1999 
erstellt!</t>
        </r>
      </text>
    </comment>
  </commentList>
</comments>
</file>

<file path=xl/sharedStrings.xml><?xml version="1.0" encoding="utf-8"?>
<sst xmlns="http://schemas.openxmlformats.org/spreadsheetml/2006/main" count="102" uniqueCount="89">
  <si>
    <t>Messsystemanalyse</t>
  </si>
  <si>
    <t>Seite 1 / 1</t>
  </si>
  <si>
    <t xml:space="preserve">Akt. Dat.: </t>
  </si>
  <si>
    <t>Bearb.Name:</t>
  </si>
  <si>
    <t>Prüfort:</t>
  </si>
  <si>
    <t>Abt./Kst./Prod.:</t>
  </si>
  <si>
    <t>Prüfmittel</t>
  </si>
  <si>
    <t>Merkmal</t>
  </si>
  <si>
    <t>Bezeichnung:</t>
  </si>
  <si>
    <t>Nummer:</t>
  </si>
  <si>
    <t>Auflösung:</t>
  </si>
  <si>
    <t>Einheit:</t>
  </si>
  <si>
    <t>OSG:</t>
  </si>
  <si>
    <t>USG:</t>
  </si>
  <si>
    <t>Einzelwerte</t>
  </si>
  <si>
    <t xml:space="preserve">Hinweise: </t>
  </si>
  <si>
    <t>1.)</t>
  </si>
  <si>
    <t>2.)</t>
  </si>
  <si>
    <t>Datum:</t>
  </si>
  <si>
    <t>Unterschrift:</t>
  </si>
  <si>
    <t xml:space="preserve"> __________________</t>
  </si>
  <si>
    <t>Abteilung:</t>
  </si>
  <si>
    <t>Bemerkung:</t>
  </si>
  <si>
    <t xml:space="preserve"> ________</t>
  </si>
  <si>
    <t>Teil</t>
  </si>
  <si>
    <t>Prüfer A</t>
  </si>
  <si>
    <t>Prüfer B</t>
  </si>
  <si>
    <t xml:space="preserve"> ___________</t>
  </si>
  <si>
    <t>Prüfgrund:</t>
  </si>
  <si>
    <t>Toleranz</t>
  </si>
  <si>
    <t>T =</t>
  </si>
  <si>
    <r>
      <t>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</si>
  <si>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t>Wiederholbarkeit</t>
  </si>
  <si>
    <r>
      <t>EV = 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* R =</t>
    </r>
  </si>
  <si>
    <t>%EV =</t>
  </si>
  <si>
    <t>Vergleichbarkeit</t>
  </si>
  <si>
    <r>
      <t>AV =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* x</t>
    </r>
    <r>
      <rPr>
        <vertAlign val="subscript"/>
        <sz val="10"/>
        <rFont val="Arial"/>
        <family val="2"/>
      </rPr>
      <t>Diff.</t>
    </r>
    <r>
      <rPr>
        <sz val="10"/>
        <rFont val="Arial"/>
        <family val="0"/>
      </rPr>
      <t xml:space="preserve"> =</t>
    </r>
  </si>
  <si>
    <t>Werkstück</t>
  </si>
  <si>
    <t>Werkstück:</t>
  </si>
  <si>
    <t>Nennmaß:</t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</si>
  <si>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</si>
  <si>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t>%AV =</t>
  </si>
  <si>
    <t>%</t>
  </si>
  <si>
    <t>Messsystem</t>
  </si>
  <si>
    <t>R&amp;R =</t>
  </si>
  <si>
    <t>%R&amp;R =</t>
  </si>
  <si>
    <t>Messung 1</t>
  </si>
  <si>
    <t>Messung 2</t>
  </si>
  <si>
    <t>Anzahl Stichproben:</t>
  </si>
  <si>
    <t>Anzahl der Prüfer (p) *</t>
  </si>
  <si>
    <t>Anzahl der Teile (t)</t>
  </si>
  <si>
    <t>&gt; 15</t>
  </si>
  <si>
    <r>
      <t>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* für 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</si>
  <si>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* für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</si>
  <si>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t xml:space="preserve"> proz. Auflösung %RE =</t>
  </si>
  <si>
    <t>Anzahl Prüfer =</t>
  </si>
  <si>
    <t>Anzahl Wiederholungen =</t>
  </si>
  <si>
    <t>Anzahl Teile =</t>
  </si>
  <si>
    <t>Vorrichtung</t>
  </si>
  <si>
    <t>Abnahme</t>
  </si>
  <si>
    <t>C. Pertuch</t>
  </si>
  <si>
    <t>Messraum</t>
  </si>
  <si>
    <t>Pleuel</t>
  </si>
  <si>
    <t>Verfahren 2</t>
  </si>
  <si>
    <t>16.1</t>
  </si>
  <si>
    <t>mm</t>
  </si>
  <si>
    <t>Mittelwert über</t>
  </si>
  <si>
    <t>Mittelwert</t>
  </si>
  <si>
    <t>die 4 Wiederholungen</t>
  </si>
  <si>
    <t>Mittelwert Prüfer A =</t>
  </si>
  <si>
    <t>Mittelwert Prüfer B =</t>
  </si>
  <si>
    <t>Gesamtmittelwert A+B =</t>
  </si>
  <si>
    <t>Beispiel für Verfahren 2 gemäß Leitfaden "Fähigkeitsnachweis von Messsystemen"</t>
  </si>
  <si>
    <r>
      <t>x</t>
    </r>
    <r>
      <rPr>
        <vertAlign val="subscript"/>
        <sz val="10"/>
        <rFont val="Arial"/>
        <family val="2"/>
      </rPr>
      <t>A</t>
    </r>
  </si>
  <si>
    <r>
      <t>R</t>
    </r>
    <r>
      <rPr>
        <vertAlign val="subscript"/>
        <sz val="10"/>
        <rFont val="Arial"/>
        <family val="2"/>
      </rPr>
      <t>A</t>
    </r>
  </si>
  <si>
    <r>
      <t>x</t>
    </r>
    <r>
      <rPr>
        <vertAlign val="subscript"/>
        <sz val="10"/>
        <rFont val="Arial"/>
        <family val="2"/>
      </rPr>
      <t>B</t>
    </r>
  </si>
  <si>
    <r>
      <t>R</t>
    </r>
    <r>
      <rPr>
        <vertAlign val="subscript"/>
        <sz val="10"/>
        <rFont val="Arial"/>
        <family val="2"/>
      </rPr>
      <t>B</t>
    </r>
  </si>
  <si>
    <t>+10%-RF</t>
  </si>
  <si>
    <t>-10%-RF</t>
  </si>
  <si>
    <r>
      <t>Tabelle mit d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*-Werten für die K</t>
    </r>
    <r>
      <rPr>
        <b/>
        <vertAlign val="subscript"/>
        <sz val="10"/>
        <color indexed="9"/>
        <rFont val="Arial"/>
        <family val="2"/>
      </rPr>
      <t>1</t>
    </r>
  </si>
  <si>
    <r>
      <t>Stichprobenumfang: Anzahl der Wiederholungen (w) für K</t>
    </r>
    <r>
      <rPr>
        <b/>
        <vertAlign val="subscript"/>
        <sz val="10"/>
        <color indexed="9"/>
        <rFont val="Arial"/>
        <family val="2"/>
      </rPr>
      <t>1</t>
    </r>
  </si>
  <si>
    <r>
      <t>Tabelle mit d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*-Werten für die K</t>
    </r>
    <r>
      <rPr>
        <b/>
        <vertAlign val="subscript"/>
        <sz val="10"/>
        <color indexed="9"/>
        <rFont val="Arial"/>
        <family val="2"/>
      </rPr>
      <t>2</t>
    </r>
  </si>
  <si>
    <r>
      <t>Stichprobenumfang: Anzahl der Prüfer (p) für K</t>
    </r>
    <r>
      <rPr>
        <b/>
        <vertAlign val="subscript"/>
        <sz val="10"/>
        <color indexed="9"/>
        <rFont val="Arial"/>
        <family val="2"/>
      </rPr>
      <t>2</t>
    </r>
  </si>
  <si>
    <t>Abw. Messung 1</t>
  </si>
  <si>
    <t>Abw. Messung 2</t>
  </si>
  <si>
    <r>
      <t xml:space="preserve">Verfahren 2a: ARM-Methode für </t>
    </r>
    <r>
      <rPr>
        <b/>
        <u val="single"/>
        <sz val="10"/>
        <rFont val="Arial"/>
        <family val="2"/>
      </rPr>
      <t>neue</t>
    </r>
    <r>
      <rPr>
        <sz val="10"/>
        <rFont val="Arial"/>
        <family val="2"/>
      </rPr>
      <t xml:space="preserve"> Messsysteme</t>
    </r>
  </si>
  <si>
    <t>Musterfirma</t>
  </si>
  <si>
    <t>Firma 2 (bitte anpassen)</t>
  </si>
  <si>
    <t>Firma 1</t>
  </si>
</sst>
</file>

<file path=xl/styles.xml><?xml version="1.0" encoding="utf-8"?>
<styleSheet xmlns="http://schemas.openxmlformats.org/spreadsheetml/2006/main">
  <numFmts count="3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00000000"/>
    <numFmt numFmtId="175" formatCode="0.0000000"/>
    <numFmt numFmtId="176" formatCode="0.000000"/>
    <numFmt numFmtId="177" formatCode="0.00000"/>
    <numFmt numFmtId="178" formatCode="0.0000000000"/>
    <numFmt numFmtId="179" formatCode="0.00000000000"/>
    <numFmt numFmtId="180" formatCode="0.0000000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0.0000000%"/>
    <numFmt numFmtId="187" formatCode="0.000000%"/>
    <numFmt numFmtId="188" formatCode="0.00000%"/>
    <numFmt numFmtId="189" formatCode="0.0000%"/>
    <numFmt numFmtId="190" formatCode="0.000%"/>
    <numFmt numFmtId="191" formatCode="0.00000000%"/>
    <numFmt numFmtId="192" formatCode="0.0%"/>
    <numFmt numFmtId="193" formatCode="0.0"/>
  </numFmts>
  <fonts count="25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6"/>
      <name val="Arial"/>
      <family val="2"/>
    </font>
    <font>
      <sz val="11"/>
      <name val="Arial"/>
      <family val="2"/>
    </font>
    <font>
      <sz val="3.25"/>
      <name val="Arial"/>
      <family val="0"/>
    </font>
    <font>
      <sz val="2.25"/>
      <name val="Arial"/>
      <family val="0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bscript"/>
      <sz val="8"/>
      <name val="Tahoma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color indexed="14"/>
      <name val="Arial"/>
      <family val="2"/>
    </font>
    <font>
      <b/>
      <sz val="8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173" fontId="0" fillId="0" borderId="0" xfId="0" applyNumberFormat="1" applyFont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Continuous" vertical="center"/>
      <protection hidden="1"/>
    </xf>
    <xf numFmtId="173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Continuous" vertical="center"/>
      <protection hidden="1"/>
    </xf>
    <xf numFmtId="177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7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3" xfId="0" applyFill="1" applyBorder="1" applyAlignment="1" applyProtection="1">
      <alignment/>
      <protection hidden="1"/>
    </xf>
    <xf numFmtId="172" fontId="0" fillId="0" borderId="0" xfId="0" applyNumberFormat="1" applyFill="1" applyBorder="1" applyAlignment="1" applyProtection="1">
      <alignment horizontal="centerContinuous" vertical="center"/>
      <protection hidden="1"/>
    </xf>
    <xf numFmtId="172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173" fontId="0" fillId="0" borderId="0" xfId="0" applyNumberFormat="1" applyFill="1" applyBorder="1" applyAlignment="1" applyProtection="1">
      <alignment horizontal="right" vertical="center"/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172" fontId="0" fillId="0" borderId="7" xfId="0" applyNumberFormat="1" applyFont="1" applyFill="1" applyBorder="1" applyAlignment="1" applyProtection="1">
      <alignment horizontal="center" vertical="center"/>
      <protection hidden="1"/>
    </xf>
    <xf numFmtId="172" fontId="0" fillId="0" borderId="8" xfId="0" applyNumberFormat="1" applyFont="1" applyFill="1" applyBorder="1" applyAlignment="1" applyProtection="1">
      <alignment horizontal="center" vertical="center"/>
      <protection hidden="1"/>
    </xf>
    <xf numFmtId="172" fontId="0" fillId="0" borderId="9" xfId="0" applyNumberFormat="1" applyFont="1" applyFill="1" applyBorder="1" applyAlignment="1" applyProtection="1">
      <alignment horizontal="center" vertical="center"/>
      <protection hidden="1"/>
    </xf>
    <xf numFmtId="172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horizontal="centerContinuous" vertical="center"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horizontal="centerContinuous" vertical="center"/>
      <protection hidden="1"/>
    </xf>
    <xf numFmtId="0" fontId="0" fillId="0" borderId="12" xfId="0" applyBorder="1" applyAlignment="1" applyProtection="1">
      <alignment horizontal="centerContinuous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Continuous" vertical="center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14" fontId="2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centerContinuous" vertical="center"/>
      <protection hidden="1"/>
    </xf>
    <xf numFmtId="0" fontId="3" fillId="0" borderId="17" xfId="0" applyFont="1" applyBorder="1" applyAlignment="1" applyProtection="1">
      <alignment horizontal="centerContinuous"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Continuous"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173" fontId="2" fillId="0" borderId="1" xfId="0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Continuous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horizontal="centerContinuous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73" fontId="2" fillId="0" borderId="3" xfId="0" applyNumberFormat="1" applyFont="1" applyFill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vertical="center"/>
      <protection hidden="1"/>
    </xf>
    <xf numFmtId="0" fontId="0" fillId="2" borderId="18" xfId="0" applyFill="1" applyBorder="1" applyAlignment="1" applyProtection="1">
      <alignment vertical="center"/>
      <protection hidden="1"/>
    </xf>
    <xf numFmtId="0" fontId="0" fillId="2" borderId="19" xfId="0" applyFill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0" fillId="0" borderId="20" xfId="0" applyBorder="1" applyAlignment="1" applyProtection="1">
      <alignment horizontal="centerContinuous" vertical="center"/>
      <protection hidden="1"/>
    </xf>
    <xf numFmtId="0" fontId="0" fillId="0" borderId="18" xfId="0" applyBorder="1" applyAlignment="1" applyProtection="1">
      <alignment horizontal="centerContinuous" vertical="center"/>
      <protection hidden="1"/>
    </xf>
    <xf numFmtId="0" fontId="0" fillId="0" borderId="19" xfId="0" applyBorder="1" applyAlignment="1" applyProtection="1">
      <alignment horizontal="centerContinuous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173" fontId="19" fillId="0" borderId="0" xfId="0" applyNumberFormat="1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8" fillId="0" borderId="0" xfId="0" applyNumberFormat="1" applyFont="1" applyFill="1" applyBorder="1" applyAlignment="1" applyProtection="1">
      <alignment horizontal="right" vertical="center"/>
      <protection hidden="1"/>
    </xf>
    <xf numFmtId="0" fontId="19" fillId="0" borderId="0" xfId="0" applyNumberFormat="1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wrapText="1"/>
      <protection hidden="1"/>
    </xf>
    <xf numFmtId="173" fontId="18" fillId="0" borderId="0" xfId="0" applyNumberFormat="1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center"/>
      <protection hidden="1"/>
    </xf>
    <xf numFmtId="173" fontId="19" fillId="0" borderId="0" xfId="0" applyNumberFormat="1" applyFont="1" applyBorder="1" applyAlignment="1" applyProtection="1">
      <alignment horizontal="center"/>
      <protection hidden="1"/>
    </xf>
    <xf numFmtId="10" fontId="18" fillId="0" borderId="0" xfId="0" applyNumberFormat="1" applyFont="1" applyBorder="1" applyAlignment="1" applyProtection="1" quotePrefix="1">
      <alignment horizontal="center"/>
      <protection hidden="1"/>
    </xf>
    <xf numFmtId="172" fontId="18" fillId="0" borderId="0" xfId="0" applyNumberFormat="1" applyFont="1" applyBorder="1" applyAlignment="1" applyProtection="1">
      <alignment horizontal="center"/>
      <protection hidden="1"/>
    </xf>
    <xf numFmtId="0" fontId="19" fillId="0" borderId="0" xfId="0" applyNumberFormat="1" applyFont="1" applyBorder="1" applyAlignment="1" applyProtection="1">
      <alignment horizontal="center"/>
      <protection hidden="1"/>
    </xf>
    <xf numFmtId="2" fontId="18" fillId="0" borderId="0" xfId="0" applyNumberFormat="1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right"/>
      <protection hidden="1"/>
    </xf>
    <xf numFmtId="173" fontId="18" fillId="0" borderId="0" xfId="0" applyNumberFormat="1" applyFont="1" applyBorder="1" applyAlignment="1" applyProtection="1">
      <alignment horizontal="center"/>
      <protection hidden="1"/>
    </xf>
    <xf numFmtId="0" fontId="18" fillId="0" borderId="0" xfId="0" applyNumberFormat="1" applyFont="1" applyBorder="1" applyAlignment="1" applyProtection="1">
      <alignment horizontal="center"/>
      <protection hidden="1"/>
    </xf>
    <xf numFmtId="0" fontId="18" fillId="0" borderId="0" xfId="0" applyNumberFormat="1" applyFont="1" applyBorder="1" applyAlignment="1" applyProtection="1">
      <alignment horizontal="right"/>
      <protection hidden="1"/>
    </xf>
    <xf numFmtId="0" fontId="18" fillId="0" borderId="0" xfId="0" applyNumberFormat="1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Continuous" vertical="center"/>
      <protection locked="0"/>
    </xf>
    <xf numFmtId="0" fontId="0" fillId="2" borderId="0" xfId="0" applyFont="1" applyFill="1" applyBorder="1" applyAlignment="1" applyProtection="1">
      <alignment horizontal="centerContinuous"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9" fontId="0" fillId="2" borderId="0" xfId="0" applyNumberFormat="1" applyFont="1" applyFill="1" applyBorder="1" applyAlignment="1" applyProtection="1">
      <alignment horizontal="centerContinuous" vertical="center"/>
      <protection locked="0"/>
    </xf>
    <xf numFmtId="172" fontId="0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172" fontId="0" fillId="2" borderId="3" xfId="0" applyNumberFormat="1" applyFont="1" applyFill="1" applyBorder="1" applyAlignment="1" applyProtection="1">
      <alignment horizontal="center" vertical="center"/>
      <protection locked="0"/>
    </xf>
    <xf numFmtId="172" fontId="0" fillId="2" borderId="27" xfId="0" applyNumberFormat="1" applyFont="1" applyFill="1" applyBorder="1" applyAlignment="1" applyProtection="1">
      <alignment horizontal="center" vertical="center"/>
      <protection locked="0"/>
    </xf>
    <xf numFmtId="172" fontId="0" fillId="2" borderId="7" xfId="0" applyNumberFormat="1" applyFont="1" applyFill="1" applyBorder="1" applyAlignment="1" applyProtection="1">
      <alignment horizontal="center" vertical="center"/>
      <protection locked="0"/>
    </xf>
    <xf numFmtId="172" fontId="0" fillId="2" borderId="28" xfId="0" applyNumberFormat="1" applyFont="1" applyFill="1" applyBorder="1" applyAlignment="1" applyProtection="1">
      <alignment horizontal="center" vertical="center"/>
      <protection locked="0"/>
    </xf>
    <xf numFmtId="172" fontId="0" fillId="2" borderId="29" xfId="0" applyNumberFormat="1" applyFont="1" applyFill="1" applyBorder="1" applyAlignment="1" applyProtection="1">
      <alignment horizontal="center" vertical="center"/>
      <protection locked="0"/>
    </xf>
    <xf numFmtId="172" fontId="0" fillId="2" borderId="30" xfId="0" applyNumberFormat="1" applyFont="1" applyFill="1" applyBorder="1" applyAlignment="1" applyProtection="1">
      <alignment horizontal="center" vertical="center"/>
      <protection locked="0"/>
    </xf>
    <xf numFmtId="172" fontId="0" fillId="2" borderId="31" xfId="0" applyNumberFormat="1" applyFont="1" applyFill="1" applyBorder="1" applyAlignment="1" applyProtection="1">
      <alignment horizontal="center" vertical="center"/>
      <protection locked="0"/>
    </xf>
    <xf numFmtId="172" fontId="0" fillId="2" borderId="32" xfId="0" applyNumberFormat="1" applyFont="1" applyFill="1" applyBorder="1" applyAlignment="1" applyProtection="1">
      <alignment horizontal="center" vertical="center"/>
      <protection locked="0"/>
    </xf>
    <xf numFmtId="172" fontId="0" fillId="2" borderId="33" xfId="0" applyNumberFormat="1" applyFont="1" applyFill="1" applyBorder="1" applyAlignment="1" applyProtection="1">
      <alignment horizontal="center" vertical="center"/>
      <protection locked="0"/>
    </xf>
    <xf numFmtId="172" fontId="0" fillId="2" borderId="34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NumberFormat="1" applyFill="1" applyBorder="1" applyAlignment="1" applyProtection="1">
      <alignment horizontal="center" vertical="center"/>
      <protection locked="0"/>
    </xf>
    <xf numFmtId="173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173" fontId="18" fillId="0" borderId="0" xfId="0" applyNumberFormat="1" applyFont="1" applyFill="1" applyBorder="1" applyAlignment="1" applyProtection="1">
      <alignment vertical="center"/>
      <protection hidden="1"/>
    </xf>
    <xf numFmtId="176" fontId="18" fillId="0" borderId="0" xfId="0" applyNumberFormat="1" applyFont="1" applyFill="1" applyBorder="1" applyAlignment="1" applyProtection="1">
      <alignment horizontal="center" vertical="center"/>
      <protection hidden="1"/>
    </xf>
    <xf numFmtId="2" fontId="18" fillId="0" borderId="0" xfId="0" applyNumberFormat="1" applyFont="1" applyFill="1" applyBorder="1" applyAlignment="1" applyProtection="1">
      <alignment horizontal="centerContinuous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centerContinuous" vertical="center"/>
      <protection hidden="1"/>
    </xf>
    <xf numFmtId="173" fontId="4" fillId="0" borderId="0" xfId="0" applyNumberFormat="1" applyFont="1" applyBorder="1" applyAlignment="1" applyProtection="1">
      <alignment horizontal="center"/>
      <protection hidden="1"/>
    </xf>
    <xf numFmtId="173" fontId="4" fillId="0" borderId="0" xfId="0" applyNumberFormat="1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Fill="1" applyBorder="1" applyAlignment="1" applyProtection="1">
      <alignment horizontal="centerContinuous" vertical="center"/>
      <protection hidden="1"/>
    </xf>
    <xf numFmtId="0" fontId="0" fillId="0" borderId="0" xfId="0" applyFont="1" applyFill="1" applyBorder="1" applyAlignment="1" applyProtection="1">
      <alignment horizontal="centerContinuous" vertical="center"/>
      <protection hidden="1"/>
    </xf>
    <xf numFmtId="172" fontId="4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Continuous" vertical="center"/>
      <protection hidden="1"/>
    </xf>
    <xf numFmtId="0" fontId="0" fillId="2" borderId="18" xfId="0" applyFont="1" applyFill="1" applyBorder="1" applyAlignment="1" applyProtection="1">
      <alignment vertical="center"/>
      <protection hidden="1" locked="0"/>
    </xf>
    <xf numFmtId="0" fontId="23" fillId="0" borderId="11" xfId="0" applyFont="1" applyBorder="1" applyAlignment="1" applyProtection="1">
      <alignment horizontal="centerContinuous" vertical="center"/>
      <protection hidden="1"/>
    </xf>
    <xf numFmtId="0" fontId="24" fillId="0" borderId="2" xfId="0" applyFont="1" applyBorder="1" applyAlignment="1" applyProtection="1">
      <alignment horizontal="centerContinuous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550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Tabelle1!$E$58</c:f>
              <c:numCache>
                <c:ptCount val="1"/>
                <c:pt idx="0">
                  <c:v>17.33264153675843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Tabelle1!$F$58</c:f>
              <c:numCache>
                <c:ptCount val="1"/>
                <c:pt idx="0">
                  <c:v>22.66735846324157</c:v>
                </c:pt>
              </c:numCache>
            </c:numRef>
          </c:val>
        </c:ser>
        <c:overlap val="100"/>
        <c:gapWidth val="60"/>
        <c:axId val="234322"/>
        <c:axId val="2108899"/>
      </c:barChart>
      <c:catAx>
        <c:axId val="234322"/>
        <c:scaling>
          <c:orientation val="minMax"/>
        </c:scaling>
        <c:axPos val="l"/>
        <c:delete val="1"/>
        <c:majorTickMark val="out"/>
        <c:minorTickMark val="none"/>
        <c:tickLblPos val="nextTo"/>
        <c:crossAx val="2108899"/>
        <c:crossesAt val="0"/>
        <c:auto val="1"/>
        <c:lblOffset val="100"/>
        <c:noMultiLvlLbl val="0"/>
      </c:catAx>
      <c:valAx>
        <c:axId val="2108899"/>
        <c:scaling>
          <c:orientation val="minMax"/>
          <c:max val="40"/>
          <c:min val="0"/>
        </c:scaling>
        <c:axPos val="b"/>
        <c:delete val="1"/>
        <c:majorTickMark val="out"/>
        <c:minorTickMark val="none"/>
        <c:tickLblPos val="nextTo"/>
        <c:crossAx val="234322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Prüfer A </a:t>
            </a:r>
          </a:p>
        </c:rich>
      </c:tx>
      <c:layout>
        <c:manualLayout>
          <c:xMode val="factor"/>
          <c:yMode val="factor"/>
          <c:x val="-0.41575"/>
          <c:y val="0.89025"/>
        </c:manualLayout>
      </c:layout>
      <c:spPr>
        <a:noFill/>
      </c:spPr>
    </c:title>
    <c:plotArea>
      <c:layout>
        <c:manualLayout>
          <c:xMode val="edge"/>
          <c:yMode val="edge"/>
          <c:x val="0"/>
          <c:y val="0.118"/>
          <c:w val="0.997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Tabelle1!$AC$18</c:f>
              <c:strCache>
                <c:ptCount val="1"/>
                <c:pt idx="0">
                  <c:v>+10%-RF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Tabelle1!$AC$19:$AC$28</c:f>
              <c:numCache/>
            </c:numRef>
          </c:val>
          <c:smooth val="0"/>
        </c:ser>
        <c:ser>
          <c:idx val="1"/>
          <c:order val="1"/>
          <c:tx>
            <c:strRef>
              <c:f>Tabelle1!$AD$18</c:f>
              <c:strCache>
                <c:ptCount val="1"/>
                <c:pt idx="0">
                  <c:v>-10%-RF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Tabelle1!$AD$19:$AD$28</c:f>
              <c:numCache/>
            </c:numRef>
          </c:val>
          <c:smooth val="0"/>
        </c:ser>
        <c:ser>
          <c:idx val="2"/>
          <c:order val="2"/>
          <c:tx>
            <c:strRef>
              <c:f>Tabelle1!$AE$18</c:f>
              <c:strCache>
                <c:ptCount val="1"/>
                <c:pt idx="0">
                  <c:v>Mittelwert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Tabelle1!$AE$19:$AE$28</c:f>
              <c:numCache/>
            </c:numRef>
          </c:val>
          <c:smooth val="0"/>
        </c:ser>
        <c:ser>
          <c:idx val="3"/>
          <c:order val="3"/>
          <c:tx>
            <c:strRef>
              <c:f>Tabelle1!$AF$18</c:f>
              <c:strCache>
                <c:ptCount val="1"/>
                <c:pt idx="0">
                  <c:v>Abw. Messung 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Tabelle1!$AF$19:$AF$28</c:f>
              <c:numCache/>
            </c:numRef>
          </c:val>
          <c:smooth val="0"/>
        </c:ser>
        <c:ser>
          <c:idx val="4"/>
          <c:order val="4"/>
          <c:tx>
            <c:strRef>
              <c:f>Tabelle1!$AG$18</c:f>
              <c:strCache>
                <c:ptCount val="1"/>
                <c:pt idx="0">
                  <c:v>Abw. Messung 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Tabelle1!$AG$19:$AG$28</c:f>
              <c:numCache/>
            </c:numRef>
          </c:val>
          <c:smooth val="0"/>
        </c:ser>
        <c:marker val="1"/>
        <c:axId val="18980092"/>
        <c:axId val="36603101"/>
      </c:lineChart>
      <c:catAx>
        <c:axId val="1898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Teil Nr. --&gt;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/>
            <a:prstDash val="dash"/>
          </a:ln>
        </c:spPr>
        <c:crossAx val="36603101"/>
        <c:crosses val="autoZero"/>
        <c:auto val="1"/>
        <c:lblOffset val="100"/>
        <c:noMultiLvlLbl val="0"/>
      </c:catAx>
      <c:valAx>
        <c:axId val="36603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9800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97"/>
          <c:h val="0.118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Prüfer B </a:t>
            </a:r>
          </a:p>
        </c:rich>
      </c:tx>
      <c:layout>
        <c:manualLayout>
          <c:xMode val="factor"/>
          <c:yMode val="factor"/>
          <c:x val="-0.4205"/>
          <c:y val="0.89025"/>
        </c:manualLayout>
      </c:layout>
      <c:spPr>
        <a:noFill/>
      </c:spPr>
    </c:title>
    <c:plotArea>
      <c:layout>
        <c:manualLayout>
          <c:xMode val="edge"/>
          <c:yMode val="edge"/>
          <c:x val="0"/>
          <c:y val="0.118"/>
          <c:w val="0.997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Tabelle1!$AC$18</c:f>
              <c:strCache>
                <c:ptCount val="1"/>
                <c:pt idx="0">
                  <c:v>+10%-RF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Tabelle1!$AC$19:$AC$28</c:f>
              <c:numCache/>
            </c:numRef>
          </c:val>
          <c:smooth val="0"/>
        </c:ser>
        <c:ser>
          <c:idx val="1"/>
          <c:order val="1"/>
          <c:tx>
            <c:strRef>
              <c:f>Tabelle1!$AD$18</c:f>
              <c:strCache>
                <c:ptCount val="1"/>
                <c:pt idx="0">
                  <c:v>-10%-RF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Tabelle1!$AD$19:$AD$28</c:f>
              <c:numCache/>
            </c:numRef>
          </c:val>
          <c:smooth val="0"/>
        </c:ser>
        <c:ser>
          <c:idx val="2"/>
          <c:order val="2"/>
          <c:tx>
            <c:strRef>
              <c:f>Tabelle1!$AH$18</c:f>
              <c:strCache>
                <c:ptCount val="1"/>
                <c:pt idx="0">
                  <c:v>Mittelwert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Tabelle1!$AH$19:$AH$28</c:f>
              <c:numCache/>
            </c:numRef>
          </c:val>
          <c:smooth val="0"/>
        </c:ser>
        <c:ser>
          <c:idx val="3"/>
          <c:order val="3"/>
          <c:tx>
            <c:strRef>
              <c:f>Tabelle1!$AI$18</c:f>
              <c:strCache>
                <c:ptCount val="1"/>
                <c:pt idx="0">
                  <c:v>Abw. Messung 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Tabelle1!$AI$19:$AI$28</c:f>
              <c:numCache/>
            </c:numRef>
          </c:val>
          <c:smooth val="0"/>
        </c:ser>
        <c:ser>
          <c:idx val="4"/>
          <c:order val="4"/>
          <c:tx>
            <c:strRef>
              <c:f>Tabelle1!$AJ$18</c:f>
              <c:strCache>
                <c:ptCount val="1"/>
                <c:pt idx="0">
                  <c:v>Abw. Messung 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Tabelle1!$AJ$19:$AJ$28</c:f>
              <c:numCache/>
            </c:numRef>
          </c:val>
          <c:smooth val="0"/>
        </c:ser>
        <c:marker val="1"/>
        <c:axId val="60992454"/>
        <c:axId val="12061175"/>
      </c:lineChart>
      <c:catAx>
        <c:axId val="6099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Teil Nr. --&gt;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/>
            <a:prstDash val="dash"/>
          </a:ln>
        </c:spPr>
        <c:crossAx val="12061175"/>
        <c:crosses val="autoZero"/>
        <c:auto val="1"/>
        <c:lblOffset val="100"/>
        <c:noMultiLvlLbl val="0"/>
      </c:catAx>
      <c:valAx>
        <c:axId val="12061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9924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18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32</xdr:row>
      <xdr:rowOff>38100</xdr:rowOff>
    </xdr:from>
    <xdr:to>
      <xdr:col>4</xdr:col>
      <xdr:colOff>371475</xdr:colOff>
      <xdr:row>32</xdr:row>
      <xdr:rowOff>38100</xdr:rowOff>
    </xdr:to>
    <xdr:sp>
      <xdr:nvSpPr>
        <xdr:cNvPr id="1" name="Line 22"/>
        <xdr:cNvSpPr>
          <a:spLocks/>
        </xdr:cNvSpPr>
      </xdr:nvSpPr>
      <xdr:spPr>
        <a:xfrm>
          <a:off x="2562225" y="4962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32</xdr:row>
      <xdr:rowOff>38100</xdr:rowOff>
    </xdr:from>
    <xdr:to>
      <xdr:col>8</xdr:col>
      <xdr:colOff>371475</xdr:colOff>
      <xdr:row>32</xdr:row>
      <xdr:rowOff>38100</xdr:rowOff>
    </xdr:to>
    <xdr:sp>
      <xdr:nvSpPr>
        <xdr:cNvPr id="2" name="Line 24"/>
        <xdr:cNvSpPr>
          <a:spLocks/>
        </xdr:cNvSpPr>
      </xdr:nvSpPr>
      <xdr:spPr>
        <a:xfrm>
          <a:off x="5419725" y="4962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53</xdr:row>
      <xdr:rowOff>47625</xdr:rowOff>
    </xdr:from>
    <xdr:to>
      <xdr:col>3</xdr:col>
      <xdr:colOff>447675</xdr:colOff>
      <xdr:row>53</xdr:row>
      <xdr:rowOff>47625</xdr:rowOff>
    </xdr:to>
    <xdr:sp>
      <xdr:nvSpPr>
        <xdr:cNvPr id="3" name="Line 25"/>
        <xdr:cNvSpPr>
          <a:spLocks/>
        </xdr:cNvSpPr>
      </xdr:nvSpPr>
      <xdr:spPr>
        <a:xfrm>
          <a:off x="1924050" y="8201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51</xdr:row>
      <xdr:rowOff>28575</xdr:rowOff>
    </xdr:from>
    <xdr:to>
      <xdr:col>3</xdr:col>
      <xdr:colOff>561975</xdr:colOff>
      <xdr:row>51</xdr:row>
      <xdr:rowOff>28575</xdr:rowOff>
    </xdr:to>
    <xdr:sp>
      <xdr:nvSpPr>
        <xdr:cNvPr id="4" name="Line 26"/>
        <xdr:cNvSpPr>
          <a:spLocks/>
        </xdr:cNvSpPr>
      </xdr:nvSpPr>
      <xdr:spPr>
        <a:xfrm>
          <a:off x="2038350" y="7905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51</xdr:row>
      <xdr:rowOff>9525</xdr:rowOff>
    </xdr:from>
    <xdr:to>
      <xdr:col>3</xdr:col>
      <xdr:colOff>561975</xdr:colOff>
      <xdr:row>51</xdr:row>
      <xdr:rowOff>9525</xdr:rowOff>
    </xdr:to>
    <xdr:sp>
      <xdr:nvSpPr>
        <xdr:cNvPr id="5" name="Line 27"/>
        <xdr:cNvSpPr>
          <a:spLocks/>
        </xdr:cNvSpPr>
      </xdr:nvSpPr>
      <xdr:spPr>
        <a:xfrm>
          <a:off x="2038350" y="7886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56</xdr:row>
      <xdr:rowOff>28575</xdr:rowOff>
    </xdr:from>
    <xdr:to>
      <xdr:col>7</xdr:col>
      <xdr:colOff>590550</xdr:colOff>
      <xdr:row>58</xdr:row>
      <xdr:rowOff>133350</xdr:rowOff>
    </xdr:to>
    <xdr:graphicFrame>
      <xdr:nvGraphicFramePr>
        <xdr:cNvPr id="6" name="Chart 28"/>
        <xdr:cNvGraphicFramePr/>
      </xdr:nvGraphicFramePr>
      <xdr:xfrm>
        <a:off x="1714500" y="8658225"/>
        <a:ext cx="3286125" cy="40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56</xdr:row>
      <xdr:rowOff>95250</xdr:rowOff>
    </xdr:from>
    <xdr:to>
      <xdr:col>5</xdr:col>
      <xdr:colOff>371475</xdr:colOff>
      <xdr:row>58</xdr:row>
      <xdr:rowOff>114300</xdr:rowOff>
    </xdr:to>
    <xdr:sp>
      <xdr:nvSpPr>
        <xdr:cNvPr id="7" name="Line 29"/>
        <xdr:cNvSpPr>
          <a:spLocks/>
        </xdr:cNvSpPr>
      </xdr:nvSpPr>
      <xdr:spPr>
        <a:xfrm>
          <a:off x="3352800" y="8724900"/>
          <a:ext cx="0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58</xdr:row>
      <xdr:rowOff>66675</xdr:rowOff>
    </xdr:from>
    <xdr:to>
      <xdr:col>6</xdr:col>
      <xdr:colOff>47625</xdr:colOff>
      <xdr:row>59</xdr:row>
      <xdr:rowOff>9525</xdr:rowOff>
    </xdr:to>
    <xdr:sp>
      <xdr:nvSpPr>
        <xdr:cNvPr id="8" name="TextBox 30"/>
        <xdr:cNvSpPr txBox="1">
          <a:spLocks noChangeArrowheads="1"/>
        </xdr:cNvSpPr>
      </xdr:nvSpPr>
      <xdr:spPr>
        <a:xfrm>
          <a:off x="3419475" y="9001125"/>
          <a:ext cx="3238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20,00%</a:t>
          </a:r>
        </a:p>
      </xdr:txBody>
    </xdr:sp>
    <xdr:clientData/>
  </xdr:twoCellAnchor>
  <xdr:twoCellAnchor>
    <xdr:from>
      <xdr:col>1</xdr:col>
      <xdr:colOff>0</xdr:colOff>
      <xdr:row>16</xdr:row>
      <xdr:rowOff>57150</xdr:rowOff>
    </xdr:from>
    <xdr:to>
      <xdr:col>5</xdr:col>
      <xdr:colOff>323850</xdr:colOff>
      <xdr:row>30</xdr:row>
      <xdr:rowOff>114300</xdr:rowOff>
    </xdr:to>
    <xdr:graphicFrame>
      <xdr:nvGraphicFramePr>
        <xdr:cNvPr id="9" name="Chart 46"/>
        <xdr:cNvGraphicFramePr/>
      </xdr:nvGraphicFramePr>
      <xdr:xfrm>
        <a:off x="57150" y="2333625"/>
        <a:ext cx="324802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323850</xdr:colOff>
      <xdr:row>16</xdr:row>
      <xdr:rowOff>57150</xdr:rowOff>
    </xdr:from>
    <xdr:to>
      <xdr:col>10</xdr:col>
      <xdr:colOff>9525</xdr:colOff>
      <xdr:row>30</xdr:row>
      <xdr:rowOff>114300</xdr:rowOff>
    </xdr:to>
    <xdr:graphicFrame>
      <xdr:nvGraphicFramePr>
        <xdr:cNvPr id="10" name="Chart 47"/>
        <xdr:cNvGraphicFramePr/>
      </xdr:nvGraphicFramePr>
      <xdr:xfrm>
        <a:off x="3305175" y="2333625"/>
        <a:ext cx="32575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0"/>
  <sheetViews>
    <sheetView tabSelected="1" workbookViewId="0" topLeftCell="A40">
      <selection activeCell="I50" sqref="I50"/>
    </sheetView>
  </sheetViews>
  <sheetFormatPr defaultColWidth="11.421875" defaultRowHeight="12.75"/>
  <cols>
    <col min="1" max="1" width="0.85546875" style="26" customWidth="1"/>
    <col min="2" max="2" width="11.7109375" style="26" customWidth="1"/>
    <col min="3" max="10" width="10.7109375" style="26" customWidth="1"/>
    <col min="11" max="11" width="0.9921875" style="26" customWidth="1"/>
    <col min="12" max="12" width="4.140625" style="93" customWidth="1"/>
    <col min="13" max="13" width="21.140625" style="93" bestFit="1" customWidth="1"/>
    <col min="14" max="27" width="6.140625" style="93" customWidth="1"/>
    <col min="28" max="28" width="6.7109375" style="93" customWidth="1"/>
    <col min="29" max="31" width="11.421875" style="93" customWidth="1"/>
    <col min="32" max="33" width="14.8515625" style="93" bestFit="1" customWidth="1"/>
    <col min="34" max="34" width="11.421875" style="93" customWidth="1"/>
    <col min="35" max="36" width="14.8515625" style="93" bestFit="1" customWidth="1"/>
    <col min="37" max="37" width="18.8515625" style="93" bestFit="1" customWidth="1"/>
    <col min="38" max="39" width="11.421875" style="93" customWidth="1"/>
    <col min="40" max="41" width="11.421875" style="5" customWidth="1"/>
    <col min="42" max="16384" width="11.421875" style="26" customWidth="1"/>
  </cols>
  <sheetData>
    <row r="1" spans="2:10" ht="4.5" customHeight="1" thickBot="1">
      <c r="B1" s="32"/>
      <c r="C1" s="32"/>
      <c r="D1" s="32"/>
      <c r="E1" s="32"/>
      <c r="F1" s="32"/>
      <c r="G1" s="32"/>
      <c r="H1" s="32"/>
      <c r="I1" s="32"/>
      <c r="J1" s="32"/>
    </row>
    <row r="2" spans="1:17" ht="24" customHeight="1">
      <c r="A2" s="32"/>
      <c r="B2" s="142" t="s">
        <v>88</v>
      </c>
      <c r="C2" s="39"/>
      <c r="D2" s="107"/>
      <c r="E2" s="35" t="s">
        <v>0</v>
      </c>
      <c r="F2" s="36"/>
      <c r="G2" s="36"/>
      <c r="H2" s="37"/>
      <c r="I2" s="38" t="s">
        <v>1</v>
      </c>
      <c r="J2" s="39"/>
      <c r="K2" s="5"/>
      <c r="L2" s="94"/>
      <c r="M2" s="94"/>
      <c r="N2" s="94"/>
      <c r="O2" s="94"/>
      <c r="P2" s="94"/>
      <c r="Q2" s="94"/>
    </row>
    <row r="3" spans="1:17" ht="14.25">
      <c r="A3" s="32"/>
      <c r="B3" s="143" t="s">
        <v>87</v>
      </c>
      <c r="C3" s="140"/>
      <c r="D3" s="108"/>
      <c r="E3" s="42" t="s">
        <v>85</v>
      </c>
      <c r="F3" s="43"/>
      <c r="G3" s="43"/>
      <c r="H3" s="1"/>
      <c r="I3" s="44"/>
      <c r="J3" s="45"/>
      <c r="K3" s="5"/>
      <c r="L3" s="95"/>
      <c r="M3" s="95"/>
      <c r="N3" s="95"/>
      <c r="O3" s="95"/>
      <c r="P3" s="95"/>
      <c r="Q3" s="95"/>
    </row>
    <row r="4" spans="1:17" ht="7.5" customHeight="1" thickBot="1">
      <c r="A4" s="32"/>
      <c r="B4" s="46"/>
      <c r="C4" s="47"/>
      <c r="D4" s="48"/>
      <c r="E4" s="48"/>
      <c r="F4" s="48"/>
      <c r="G4" s="48"/>
      <c r="H4" s="48"/>
      <c r="I4" s="46"/>
      <c r="J4" s="47"/>
      <c r="K4" s="5"/>
      <c r="L4" s="95"/>
      <c r="M4" s="95"/>
      <c r="N4" s="95"/>
      <c r="O4" s="95"/>
      <c r="P4" s="95"/>
      <c r="Q4" s="95"/>
    </row>
    <row r="5" spans="1:17" ht="6.7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5"/>
      <c r="L5" s="95"/>
      <c r="M5" s="95"/>
      <c r="N5" s="95"/>
      <c r="O5" s="95"/>
      <c r="P5" s="95"/>
      <c r="Q5" s="95"/>
    </row>
    <row r="6" spans="1:17" ht="6" customHeight="1">
      <c r="A6" s="32"/>
      <c r="B6" s="33"/>
      <c r="C6" s="49"/>
      <c r="D6" s="37"/>
      <c r="E6" s="49"/>
      <c r="F6" s="37"/>
      <c r="G6" s="37"/>
      <c r="H6" s="49"/>
      <c r="I6" s="37"/>
      <c r="J6" s="34"/>
      <c r="K6" s="5"/>
      <c r="L6" s="95"/>
      <c r="M6" s="95"/>
      <c r="N6" s="95"/>
      <c r="O6" s="95"/>
      <c r="P6" s="95"/>
      <c r="Q6" s="95"/>
    </row>
    <row r="7" spans="1:17" ht="12.75">
      <c r="A7" s="32"/>
      <c r="B7" s="50" t="s">
        <v>2</v>
      </c>
      <c r="C7" s="51">
        <f ca="1">TODAY()</f>
        <v>40073</v>
      </c>
      <c r="D7" s="52" t="s">
        <v>3</v>
      </c>
      <c r="E7" s="109" t="s">
        <v>60</v>
      </c>
      <c r="F7" s="52" t="s">
        <v>5</v>
      </c>
      <c r="G7" s="110" t="s">
        <v>86</v>
      </c>
      <c r="H7" s="7"/>
      <c r="I7" s="52" t="s">
        <v>4</v>
      </c>
      <c r="J7" s="111" t="s">
        <v>61</v>
      </c>
      <c r="K7" s="5"/>
      <c r="L7" s="95"/>
      <c r="M7" s="95"/>
      <c r="N7" s="95"/>
      <c r="O7" s="95"/>
      <c r="P7" s="95"/>
      <c r="Q7" s="95"/>
    </row>
    <row r="8" spans="1:17" ht="6" customHeight="1" thickBot="1">
      <c r="A8" s="32"/>
      <c r="B8" s="46"/>
      <c r="C8" s="53"/>
      <c r="D8" s="48"/>
      <c r="E8" s="53"/>
      <c r="F8" s="48"/>
      <c r="G8" s="48"/>
      <c r="H8" s="53"/>
      <c r="I8" s="48"/>
      <c r="J8" s="47"/>
      <c r="K8" s="6"/>
      <c r="L8" s="95"/>
      <c r="M8" s="95"/>
      <c r="N8" s="95"/>
      <c r="O8" s="95"/>
      <c r="P8" s="95"/>
      <c r="Q8" s="95"/>
    </row>
    <row r="9" spans="1:17" ht="18" customHeight="1" thickBot="1">
      <c r="A9" s="32"/>
      <c r="B9" s="54" t="s">
        <v>6</v>
      </c>
      <c r="C9" s="55"/>
      <c r="D9" s="55" t="s">
        <v>37</v>
      </c>
      <c r="E9" s="55"/>
      <c r="F9" s="55"/>
      <c r="G9" s="56"/>
      <c r="H9" s="56" t="s">
        <v>7</v>
      </c>
      <c r="I9" s="57"/>
      <c r="J9" s="58"/>
      <c r="K9" s="6"/>
      <c r="L9" s="95"/>
      <c r="M9" s="95"/>
      <c r="N9" s="95"/>
      <c r="O9" s="95"/>
      <c r="P9" s="95"/>
      <c r="Q9" s="95"/>
    </row>
    <row r="10" spans="1:17" ht="6" customHeight="1">
      <c r="A10" s="32"/>
      <c r="B10" s="40"/>
      <c r="C10" s="59"/>
      <c r="D10" s="60"/>
      <c r="E10" s="60"/>
      <c r="F10" s="59"/>
      <c r="G10" s="60"/>
      <c r="H10" s="60"/>
      <c r="I10" s="1"/>
      <c r="J10" s="41"/>
      <c r="K10" s="6"/>
      <c r="L10" s="95"/>
      <c r="M10" s="95"/>
      <c r="N10" s="95"/>
      <c r="O10" s="95"/>
      <c r="P10" s="95"/>
      <c r="Q10" s="95"/>
    </row>
    <row r="11" spans="1:17" ht="12.75">
      <c r="A11" s="32"/>
      <c r="B11" s="50" t="s">
        <v>8</v>
      </c>
      <c r="C11" s="109" t="s">
        <v>58</v>
      </c>
      <c r="D11" s="52" t="s">
        <v>38</v>
      </c>
      <c r="E11" s="110" t="s">
        <v>62</v>
      </c>
      <c r="F11" s="7"/>
      <c r="G11" s="52" t="s">
        <v>8</v>
      </c>
      <c r="H11" s="110" t="s">
        <v>63</v>
      </c>
      <c r="I11" s="61"/>
      <c r="J11" s="62"/>
      <c r="K11" s="6"/>
      <c r="L11" s="95"/>
      <c r="M11" s="95"/>
      <c r="N11" s="95"/>
      <c r="O11" s="95"/>
      <c r="P11" s="95"/>
      <c r="Q11" s="95"/>
    </row>
    <row r="12" spans="1:17" ht="12.75">
      <c r="A12" s="32"/>
      <c r="B12" s="50" t="s">
        <v>9</v>
      </c>
      <c r="C12" s="109">
        <v>11244</v>
      </c>
      <c r="D12" s="52" t="s">
        <v>9</v>
      </c>
      <c r="E12" s="110">
        <v>16</v>
      </c>
      <c r="F12" s="7"/>
      <c r="G12" s="52" t="s">
        <v>8</v>
      </c>
      <c r="H12" s="112" t="s">
        <v>64</v>
      </c>
      <c r="I12" s="61"/>
      <c r="J12" s="62"/>
      <c r="K12" s="6"/>
      <c r="L12" s="95"/>
      <c r="M12" s="95"/>
      <c r="N12" s="95"/>
      <c r="O12" s="95"/>
      <c r="P12" s="95"/>
      <c r="Q12" s="95"/>
    </row>
    <row r="13" spans="1:17" ht="12.75">
      <c r="A13" s="32"/>
      <c r="B13" s="50" t="s">
        <v>10</v>
      </c>
      <c r="C13" s="109">
        <v>0.01</v>
      </c>
      <c r="D13" s="52"/>
      <c r="E13" s="52"/>
      <c r="F13" s="63"/>
      <c r="G13" s="52" t="s">
        <v>39</v>
      </c>
      <c r="H13" s="113">
        <v>100</v>
      </c>
      <c r="I13" s="64" t="s">
        <v>12</v>
      </c>
      <c r="J13" s="115">
        <v>100.15</v>
      </c>
      <c r="K13" s="6"/>
      <c r="L13" s="95"/>
      <c r="M13" s="95"/>
      <c r="N13" s="95"/>
      <c r="O13" s="95"/>
      <c r="P13" s="95"/>
      <c r="Q13" s="95"/>
    </row>
    <row r="14" spans="1:17" ht="12.75">
      <c r="A14" s="32"/>
      <c r="B14" s="50" t="s">
        <v>28</v>
      </c>
      <c r="C14" s="109" t="s">
        <v>59</v>
      </c>
      <c r="D14" s="52"/>
      <c r="E14" s="52"/>
      <c r="F14" s="65"/>
      <c r="G14" s="52" t="s">
        <v>11</v>
      </c>
      <c r="H14" s="114" t="s">
        <v>65</v>
      </c>
      <c r="I14" s="64" t="s">
        <v>13</v>
      </c>
      <c r="J14" s="115">
        <v>99.85</v>
      </c>
      <c r="K14" s="6"/>
      <c r="L14" s="95"/>
      <c r="M14" s="95"/>
      <c r="N14" s="95"/>
      <c r="O14" s="95"/>
      <c r="P14" s="95"/>
      <c r="Q14" s="95"/>
    </row>
    <row r="15" spans="1:17" ht="6" customHeight="1" thickBot="1">
      <c r="A15" s="32"/>
      <c r="B15" s="66"/>
      <c r="C15" s="67"/>
      <c r="D15" s="68"/>
      <c r="E15" s="68"/>
      <c r="F15" s="67"/>
      <c r="G15" s="68"/>
      <c r="H15" s="69"/>
      <c r="I15" s="70"/>
      <c r="J15" s="71"/>
      <c r="K15" s="6"/>
      <c r="L15" s="95"/>
      <c r="M15" s="95"/>
      <c r="N15" s="95"/>
      <c r="O15" s="95"/>
      <c r="P15" s="95"/>
      <c r="Q15" s="95"/>
    </row>
    <row r="16" spans="1:37" ht="16.5" customHeight="1" thickBot="1">
      <c r="A16" s="32"/>
      <c r="B16" s="72" t="s">
        <v>22</v>
      </c>
      <c r="C16" s="141" t="s">
        <v>72</v>
      </c>
      <c r="D16" s="73"/>
      <c r="E16" s="73"/>
      <c r="F16" s="73"/>
      <c r="G16" s="73"/>
      <c r="H16" s="73"/>
      <c r="I16" s="73"/>
      <c r="J16" s="74"/>
      <c r="K16" s="6"/>
      <c r="L16" s="95"/>
      <c r="M16" s="89" t="s">
        <v>79</v>
      </c>
      <c r="N16" s="95"/>
      <c r="O16" s="95"/>
      <c r="P16" s="95"/>
      <c r="Q16" s="95"/>
      <c r="AF16" s="96" t="s">
        <v>25</v>
      </c>
      <c r="AI16" s="96" t="s">
        <v>26</v>
      </c>
      <c r="AK16" s="93" t="s">
        <v>66</v>
      </c>
    </row>
    <row r="17" spans="1:17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6"/>
      <c r="L17" s="95"/>
      <c r="M17" s="95"/>
      <c r="N17" s="95"/>
      <c r="O17" s="95"/>
      <c r="P17" s="95"/>
      <c r="Q17" s="95"/>
    </row>
    <row r="18" spans="1:37" ht="15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6"/>
      <c r="L18" s="95"/>
      <c r="M18" s="97" t="s">
        <v>48</v>
      </c>
      <c r="N18" s="89" t="s">
        <v>80</v>
      </c>
      <c r="O18" s="89"/>
      <c r="P18" s="89"/>
      <c r="Q18" s="89"/>
      <c r="R18" s="90"/>
      <c r="S18" s="90"/>
      <c r="T18" s="90"/>
      <c r="U18" s="90"/>
      <c r="V18" s="90"/>
      <c r="W18" s="90"/>
      <c r="X18" s="90"/>
      <c r="Y18" s="90"/>
      <c r="Z18" s="90"/>
      <c r="AA18" s="90"/>
      <c r="AC18" s="98" t="s">
        <v>77</v>
      </c>
      <c r="AD18" s="98" t="s">
        <v>78</v>
      </c>
      <c r="AE18" s="96" t="s">
        <v>67</v>
      </c>
      <c r="AF18" s="96" t="s">
        <v>83</v>
      </c>
      <c r="AG18" s="96" t="s">
        <v>84</v>
      </c>
      <c r="AH18" s="96" t="s">
        <v>67</v>
      </c>
      <c r="AI18" s="96" t="s">
        <v>83</v>
      </c>
      <c r="AJ18" s="96" t="s">
        <v>84</v>
      </c>
      <c r="AK18" s="93" t="s">
        <v>68</v>
      </c>
    </row>
    <row r="19" spans="1:37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6"/>
      <c r="L19" s="95"/>
      <c r="M19" s="97" t="s">
        <v>49</v>
      </c>
      <c r="N19" s="89"/>
      <c r="O19" s="89"/>
      <c r="P19" s="89"/>
      <c r="Q19" s="89"/>
      <c r="R19" s="90"/>
      <c r="S19" s="90"/>
      <c r="T19" s="90"/>
      <c r="U19" s="90"/>
      <c r="V19" s="90"/>
      <c r="W19" s="90"/>
      <c r="X19" s="90"/>
      <c r="Y19" s="90"/>
      <c r="Z19" s="90"/>
      <c r="AA19" s="90"/>
      <c r="AC19" s="96">
        <f>0.1*E$46</f>
        <v>0.03</v>
      </c>
      <c r="AD19" s="96">
        <f>-0.1*E$46</f>
        <v>-0.03</v>
      </c>
      <c r="AE19" s="99">
        <f aca="true" t="shared" si="0" ref="AE19:AE28">AK19-(C34+D34)/2</f>
        <v>-0.0024999999999977263</v>
      </c>
      <c r="AF19" s="99">
        <f aca="true" t="shared" si="1" ref="AF19:AF28">AK19-C34</f>
        <v>-0.012500000000002842</v>
      </c>
      <c r="AG19" s="99">
        <f aca="true" t="shared" si="2" ref="AG19:AG28">AK19-D34</f>
        <v>0.00750000000000739</v>
      </c>
      <c r="AH19" s="99">
        <f aca="true" t="shared" si="3" ref="AH19:AH28">AK19-(G34+H34)/2</f>
        <v>0.0024999999999977263</v>
      </c>
      <c r="AI19" s="99">
        <f aca="true" t="shared" si="4" ref="AI19:AI28">AK19-G34</f>
        <v>-0.0024999999999977263</v>
      </c>
      <c r="AJ19" s="99">
        <f aca="true" t="shared" si="5" ref="AJ19:AJ28">AK19-H34</f>
        <v>0.00750000000000739</v>
      </c>
      <c r="AK19" s="99">
        <f>AVERAGE(C34:D34,G34:H34)</f>
        <v>99.9975</v>
      </c>
    </row>
    <row r="20" spans="1:37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6"/>
      <c r="L20" s="95"/>
      <c r="M20" s="97" t="s">
        <v>50</v>
      </c>
      <c r="N20" s="100">
        <v>2</v>
      </c>
      <c r="O20" s="100">
        <v>3</v>
      </c>
      <c r="P20" s="100">
        <v>4</v>
      </c>
      <c r="Q20" s="100">
        <v>5</v>
      </c>
      <c r="R20" s="100">
        <v>6</v>
      </c>
      <c r="S20" s="100">
        <v>7</v>
      </c>
      <c r="T20" s="100">
        <v>8</v>
      </c>
      <c r="U20" s="100">
        <v>9</v>
      </c>
      <c r="V20" s="100">
        <v>10</v>
      </c>
      <c r="W20" s="100">
        <v>11</v>
      </c>
      <c r="X20" s="100">
        <v>12</v>
      </c>
      <c r="Y20" s="100">
        <v>13</v>
      </c>
      <c r="Z20" s="100">
        <v>14</v>
      </c>
      <c r="AA20" s="100">
        <v>15</v>
      </c>
      <c r="AC20" s="96">
        <f aca="true" t="shared" si="6" ref="AC20:AC28">0.1*E$46</f>
        <v>0.03</v>
      </c>
      <c r="AD20" s="96">
        <f aca="true" t="shared" si="7" ref="AD20:AD28">-0.1*E$46</f>
        <v>-0.03</v>
      </c>
      <c r="AE20" s="99">
        <f t="shared" si="0"/>
        <v>-0.00750000000000739</v>
      </c>
      <c r="AF20" s="99">
        <f t="shared" si="1"/>
        <v>-0.002500000000011937</v>
      </c>
      <c r="AG20" s="99">
        <f t="shared" si="2"/>
        <v>-0.012500000000002842</v>
      </c>
      <c r="AH20" s="99">
        <f t="shared" si="3"/>
        <v>0.007499999999993179</v>
      </c>
      <c r="AI20" s="99">
        <f t="shared" si="4"/>
        <v>0.017499999999998295</v>
      </c>
      <c r="AJ20" s="99">
        <f t="shared" si="5"/>
        <v>-0.002500000000011937</v>
      </c>
      <c r="AK20" s="99">
        <f aca="true" t="shared" si="8" ref="AK20:AK28">AVERAGE(C35:D35,G35:H35)</f>
        <v>100.0075</v>
      </c>
    </row>
    <row r="21" spans="1:37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6"/>
      <c r="L21" s="95"/>
      <c r="M21" s="100">
        <v>1</v>
      </c>
      <c r="N21" s="101">
        <v>1.41</v>
      </c>
      <c r="O21" s="101">
        <v>1.91</v>
      </c>
      <c r="P21" s="101">
        <v>2.24</v>
      </c>
      <c r="Q21" s="101">
        <v>2.48</v>
      </c>
      <c r="R21" s="101">
        <v>2.67</v>
      </c>
      <c r="S21" s="101">
        <v>2.83</v>
      </c>
      <c r="T21" s="101">
        <v>2.96</v>
      </c>
      <c r="U21" s="101">
        <v>3.08</v>
      </c>
      <c r="V21" s="101">
        <v>3.18</v>
      </c>
      <c r="W21" s="101">
        <v>3.27</v>
      </c>
      <c r="X21" s="101">
        <v>3.35</v>
      </c>
      <c r="Y21" s="101">
        <v>3.42</v>
      </c>
      <c r="Z21" s="101">
        <v>3.49</v>
      </c>
      <c r="AA21" s="101">
        <v>3.55</v>
      </c>
      <c r="AC21" s="96">
        <f t="shared" si="6"/>
        <v>0.03</v>
      </c>
      <c r="AD21" s="96">
        <f t="shared" si="7"/>
        <v>-0.03</v>
      </c>
      <c r="AE21" s="99">
        <f t="shared" si="0"/>
        <v>0</v>
      </c>
      <c r="AF21" s="99">
        <f t="shared" si="1"/>
        <v>-0.005000000000009663</v>
      </c>
      <c r="AG21" s="99">
        <f t="shared" si="2"/>
        <v>0.0049999999999954525</v>
      </c>
      <c r="AH21" s="99">
        <f t="shared" si="3"/>
        <v>0</v>
      </c>
      <c r="AI21" s="99">
        <f t="shared" si="4"/>
        <v>-0.005000000000009663</v>
      </c>
      <c r="AJ21" s="99">
        <f t="shared" si="5"/>
        <v>0.0049999999999954525</v>
      </c>
      <c r="AK21" s="99">
        <f t="shared" si="8"/>
        <v>100.005</v>
      </c>
    </row>
    <row r="22" spans="1:37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6"/>
      <c r="L22" s="95"/>
      <c r="M22" s="100">
        <v>2</v>
      </c>
      <c r="N22" s="101">
        <v>1.28</v>
      </c>
      <c r="O22" s="101">
        <v>1.81</v>
      </c>
      <c r="P22" s="101">
        <v>2.15</v>
      </c>
      <c r="Q22" s="101">
        <v>2.4</v>
      </c>
      <c r="R22" s="101">
        <v>2.6</v>
      </c>
      <c r="S22" s="101">
        <v>2.77</v>
      </c>
      <c r="T22" s="101">
        <v>2.91</v>
      </c>
      <c r="U22" s="101">
        <v>3.02</v>
      </c>
      <c r="V22" s="101">
        <v>3.13</v>
      </c>
      <c r="W22" s="101">
        <v>3.22</v>
      </c>
      <c r="X22" s="101">
        <v>3.3</v>
      </c>
      <c r="Y22" s="101">
        <v>3.38</v>
      </c>
      <c r="Z22" s="101">
        <v>3.45</v>
      </c>
      <c r="AA22" s="101">
        <v>3.51</v>
      </c>
      <c r="AC22" s="96">
        <f t="shared" si="6"/>
        <v>0.03</v>
      </c>
      <c r="AD22" s="96">
        <f t="shared" si="7"/>
        <v>-0.03</v>
      </c>
      <c r="AE22" s="99">
        <f t="shared" si="0"/>
        <v>-0.0049999999999954525</v>
      </c>
      <c r="AF22" s="99">
        <f t="shared" si="1"/>
        <v>-0.009999999999990905</v>
      </c>
      <c r="AG22" s="99">
        <f t="shared" si="2"/>
        <v>0</v>
      </c>
      <c r="AH22" s="99">
        <f t="shared" si="3"/>
        <v>0.005000000000009663</v>
      </c>
      <c r="AI22" s="99">
        <f t="shared" si="4"/>
        <v>0</v>
      </c>
      <c r="AJ22" s="99">
        <f t="shared" si="5"/>
        <v>0.010000000000005116</v>
      </c>
      <c r="AK22" s="99">
        <f t="shared" si="8"/>
        <v>100.01</v>
      </c>
    </row>
    <row r="23" spans="1:3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6"/>
      <c r="L23" s="95"/>
      <c r="M23" s="100">
        <v>3</v>
      </c>
      <c r="N23" s="101">
        <v>1.23</v>
      </c>
      <c r="O23" s="101">
        <v>1.77</v>
      </c>
      <c r="P23" s="101">
        <v>2.12</v>
      </c>
      <c r="Q23" s="101">
        <v>2.38</v>
      </c>
      <c r="R23" s="101">
        <v>2.58</v>
      </c>
      <c r="S23" s="101">
        <v>2.75</v>
      </c>
      <c r="T23" s="101">
        <v>2.89</v>
      </c>
      <c r="U23" s="101">
        <v>3.01</v>
      </c>
      <c r="V23" s="101">
        <v>3.11</v>
      </c>
      <c r="W23" s="101">
        <v>3.21</v>
      </c>
      <c r="X23" s="101">
        <v>3.29</v>
      </c>
      <c r="Y23" s="101">
        <v>3.37</v>
      </c>
      <c r="Z23" s="101">
        <v>3.43</v>
      </c>
      <c r="AA23" s="101">
        <v>3.5</v>
      </c>
      <c r="AC23" s="96">
        <f t="shared" si="6"/>
        <v>0.03</v>
      </c>
      <c r="AD23" s="96">
        <f t="shared" si="7"/>
        <v>-0.03</v>
      </c>
      <c r="AE23" s="99">
        <f t="shared" si="0"/>
        <v>-0.0049999999999954525</v>
      </c>
      <c r="AF23" s="99">
        <f t="shared" si="1"/>
        <v>0</v>
      </c>
      <c r="AG23" s="99">
        <f t="shared" si="2"/>
        <v>-0.010000000000005116</v>
      </c>
      <c r="AH23" s="99">
        <f t="shared" si="3"/>
        <v>0.0049999999999954525</v>
      </c>
      <c r="AI23" s="99">
        <f t="shared" si="4"/>
        <v>0</v>
      </c>
      <c r="AJ23" s="99">
        <f t="shared" si="5"/>
        <v>0.010000000000005116</v>
      </c>
      <c r="AK23" s="99">
        <f t="shared" si="8"/>
        <v>100</v>
      </c>
    </row>
    <row r="24" spans="1:37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6"/>
      <c r="L24" s="95"/>
      <c r="M24" s="100">
        <v>4</v>
      </c>
      <c r="N24" s="101">
        <v>1.21</v>
      </c>
      <c r="O24" s="101">
        <v>1.75</v>
      </c>
      <c r="P24" s="101">
        <v>2.11</v>
      </c>
      <c r="Q24" s="101">
        <v>2.37</v>
      </c>
      <c r="R24" s="101">
        <v>2.57</v>
      </c>
      <c r="S24" s="101">
        <v>2.74</v>
      </c>
      <c r="T24" s="101">
        <v>2.88</v>
      </c>
      <c r="U24" s="101">
        <v>3</v>
      </c>
      <c r="V24" s="101">
        <v>3.1</v>
      </c>
      <c r="W24" s="101">
        <v>3.2</v>
      </c>
      <c r="X24" s="101">
        <v>3.28</v>
      </c>
      <c r="Y24" s="101">
        <v>3.36</v>
      </c>
      <c r="Z24" s="101">
        <v>3.43</v>
      </c>
      <c r="AA24" s="101">
        <v>3.49</v>
      </c>
      <c r="AC24" s="96">
        <f t="shared" si="6"/>
        <v>0.03</v>
      </c>
      <c r="AD24" s="96">
        <f t="shared" si="7"/>
        <v>-0.03</v>
      </c>
      <c r="AE24" s="99">
        <f t="shared" si="0"/>
        <v>-0.0049999999999954525</v>
      </c>
      <c r="AF24" s="99">
        <f t="shared" si="1"/>
        <v>-0.010000000000005116</v>
      </c>
      <c r="AG24" s="99">
        <f t="shared" si="2"/>
        <v>0</v>
      </c>
      <c r="AH24" s="99">
        <f t="shared" si="3"/>
        <v>0.0049999999999954525</v>
      </c>
      <c r="AI24" s="99">
        <f t="shared" si="4"/>
        <v>0</v>
      </c>
      <c r="AJ24" s="99">
        <f t="shared" si="5"/>
        <v>0.010000000000005116</v>
      </c>
      <c r="AK24" s="99">
        <f t="shared" si="8"/>
        <v>100</v>
      </c>
    </row>
    <row r="25" spans="1:37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6"/>
      <c r="L25" s="95"/>
      <c r="M25" s="100">
        <v>5</v>
      </c>
      <c r="N25" s="101">
        <v>1.19</v>
      </c>
      <c r="O25" s="101">
        <v>1.74</v>
      </c>
      <c r="P25" s="101">
        <v>2.1</v>
      </c>
      <c r="Q25" s="101">
        <v>2.36</v>
      </c>
      <c r="R25" s="101">
        <v>2.56</v>
      </c>
      <c r="S25" s="101">
        <v>2.73</v>
      </c>
      <c r="T25" s="101">
        <v>2.87</v>
      </c>
      <c r="U25" s="101">
        <v>2.99</v>
      </c>
      <c r="V25" s="101">
        <v>3.1</v>
      </c>
      <c r="W25" s="101">
        <v>3.19</v>
      </c>
      <c r="X25" s="101">
        <v>3.28</v>
      </c>
      <c r="Y25" s="101">
        <v>3.35</v>
      </c>
      <c r="Z25" s="101">
        <v>3.42</v>
      </c>
      <c r="AA25" s="101">
        <v>3.49</v>
      </c>
      <c r="AC25" s="96">
        <f t="shared" si="6"/>
        <v>0.03</v>
      </c>
      <c r="AD25" s="96">
        <f t="shared" si="7"/>
        <v>-0.03</v>
      </c>
      <c r="AE25" s="99">
        <f t="shared" si="0"/>
        <v>0</v>
      </c>
      <c r="AF25" s="99">
        <f t="shared" si="1"/>
        <v>0.005000000000009663</v>
      </c>
      <c r="AG25" s="99">
        <f t="shared" si="2"/>
        <v>-0.0049999999999954525</v>
      </c>
      <c r="AH25" s="99">
        <f t="shared" si="3"/>
        <v>0</v>
      </c>
      <c r="AI25" s="99">
        <f t="shared" si="4"/>
        <v>-0.0049999999999954525</v>
      </c>
      <c r="AJ25" s="99">
        <f t="shared" si="5"/>
        <v>0.005000000000009663</v>
      </c>
      <c r="AK25" s="99">
        <f t="shared" si="8"/>
        <v>99.995</v>
      </c>
    </row>
    <row r="26" spans="1:37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6"/>
      <c r="L26" s="95"/>
      <c r="M26" s="100">
        <v>6</v>
      </c>
      <c r="N26" s="101">
        <v>1.18</v>
      </c>
      <c r="O26" s="101">
        <v>1.73</v>
      </c>
      <c r="P26" s="101">
        <v>2.09</v>
      </c>
      <c r="Q26" s="101">
        <v>2.35</v>
      </c>
      <c r="R26" s="101">
        <v>2.56</v>
      </c>
      <c r="S26" s="101">
        <v>2.73</v>
      </c>
      <c r="T26" s="101">
        <v>2.87</v>
      </c>
      <c r="U26" s="101">
        <v>2.99</v>
      </c>
      <c r="V26" s="101">
        <v>3.1</v>
      </c>
      <c r="W26" s="101">
        <v>3.19</v>
      </c>
      <c r="X26" s="101">
        <v>3.27</v>
      </c>
      <c r="Y26" s="101">
        <v>3.35</v>
      </c>
      <c r="Z26" s="101">
        <v>3.42</v>
      </c>
      <c r="AA26" s="101">
        <v>3.49</v>
      </c>
      <c r="AC26" s="96">
        <f t="shared" si="6"/>
        <v>0.03</v>
      </c>
      <c r="AD26" s="96">
        <f t="shared" si="7"/>
        <v>-0.03</v>
      </c>
      <c r="AE26" s="99">
        <f t="shared" si="0"/>
        <v>0.0024999999999977263</v>
      </c>
      <c r="AF26" s="99">
        <f t="shared" si="1"/>
        <v>-0.0024999999999977263</v>
      </c>
      <c r="AG26" s="99">
        <f t="shared" si="2"/>
        <v>0.00750000000000739</v>
      </c>
      <c r="AH26" s="99">
        <f t="shared" si="3"/>
        <v>-0.0024999999999977263</v>
      </c>
      <c r="AI26" s="99">
        <f t="shared" si="4"/>
        <v>-0.012500000000002842</v>
      </c>
      <c r="AJ26" s="99">
        <f t="shared" si="5"/>
        <v>0.00750000000000739</v>
      </c>
      <c r="AK26" s="99">
        <f t="shared" si="8"/>
        <v>99.9975</v>
      </c>
    </row>
    <row r="27" spans="1:37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6"/>
      <c r="L27" s="95"/>
      <c r="M27" s="100">
        <v>7</v>
      </c>
      <c r="N27" s="101">
        <v>1.17</v>
      </c>
      <c r="O27" s="101">
        <v>1.73</v>
      </c>
      <c r="P27" s="101">
        <v>2.08</v>
      </c>
      <c r="Q27" s="101">
        <v>2.35</v>
      </c>
      <c r="R27" s="101">
        <v>2.55</v>
      </c>
      <c r="S27" s="101">
        <v>2.72</v>
      </c>
      <c r="T27" s="101">
        <v>2.87</v>
      </c>
      <c r="U27" s="101">
        <v>2.99</v>
      </c>
      <c r="V27" s="101">
        <v>3.1</v>
      </c>
      <c r="W27" s="101">
        <v>3.19</v>
      </c>
      <c r="X27" s="101">
        <v>3.27</v>
      </c>
      <c r="Y27" s="101">
        <v>3.35</v>
      </c>
      <c r="Z27" s="101">
        <v>3.42</v>
      </c>
      <c r="AA27" s="101">
        <v>3.48</v>
      </c>
      <c r="AC27" s="96">
        <f t="shared" si="6"/>
        <v>0.03</v>
      </c>
      <c r="AD27" s="96">
        <f t="shared" si="7"/>
        <v>-0.03</v>
      </c>
      <c r="AE27" s="99">
        <f t="shared" si="0"/>
        <v>-0.005000000000009663</v>
      </c>
      <c r="AF27" s="99">
        <f t="shared" si="1"/>
        <v>-0.005000000000009663</v>
      </c>
      <c r="AG27" s="99">
        <f t="shared" si="2"/>
        <v>-0.005000000000009663</v>
      </c>
      <c r="AH27" s="99">
        <f t="shared" si="3"/>
        <v>0.0049999999999954525</v>
      </c>
      <c r="AI27" s="99">
        <f t="shared" si="4"/>
        <v>0.0049999999999954525</v>
      </c>
      <c r="AJ27" s="99">
        <f t="shared" si="5"/>
        <v>0.0049999999999954525</v>
      </c>
      <c r="AK27" s="99">
        <f t="shared" si="8"/>
        <v>100.005</v>
      </c>
    </row>
    <row r="28" spans="1:37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6"/>
      <c r="L28" s="95"/>
      <c r="M28" s="100">
        <v>8</v>
      </c>
      <c r="N28" s="101">
        <v>1.17</v>
      </c>
      <c r="O28" s="101">
        <v>1.72</v>
      </c>
      <c r="P28" s="101">
        <v>2.08</v>
      </c>
      <c r="Q28" s="101">
        <v>2.35</v>
      </c>
      <c r="R28" s="101">
        <v>2.55</v>
      </c>
      <c r="S28" s="101">
        <v>2.72</v>
      </c>
      <c r="T28" s="101">
        <v>2.87</v>
      </c>
      <c r="U28" s="101">
        <v>2.98</v>
      </c>
      <c r="V28" s="101">
        <v>3.09</v>
      </c>
      <c r="W28" s="101">
        <v>3.19</v>
      </c>
      <c r="X28" s="101">
        <v>3.27</v>
      </c>
      <c r="Y28" s="101">
        <v>3.35</v>
      </c>
      <c r="Z28" s="101">
        <v>3.42</v>
      </c>
      <c r="AA28" s="101">
        <v>3.48</v>
      </c>
      <c r="AC28" s="96">
        <f t="shared" si="6"/>
        <v>0.03</v>
      </c>
      <c r="AD28" s="96">
        <f t="shared" si="7"/>
        <v>-0.03</v>
      </c>
      <c r="AE28" s="99">
        <f t="shared" si="0"/>
        <v>0</v>
      </c>
      <c r="AF28" s="99">
        <f t="shared" si="1"/>
        <v>-0.005000000000009663</v>
      </c>
      <c r="AG28" s="99">
        <f t="shared" si="2"/>
        <v>0.0049999999999954525</v>
      </c>
      <c r="AH28" s="99">
        <f t="shared" si="3"/>
        <v>0</v>
      </c>
      <c r="AI28" s="99">
        <f t="shared" si="4"/>
        <v>0.0049999999999954525</v>
      </c>
      <c r="AJ28" s="99">
        <f t="shared" si="5"/>
        <v>-0.005000000000009663</v>
      </c>
      <c r="AK28" s="99">
        <f t="shared" si="8"/>
        <v>100.005</v>
      </c>
    </row>
    <row r="29" spans="1:2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6"/>
      <c r="L29" s="95"/>
      <c r="M29" s="100">
        <v>9</v>
      </c>
      <c r="N29" s="101">
        <v>1.16</v>
      </c>
      <c r="O29" s="101">
        <v>1.72</v>
      </c>
      <c r="P29" s="101">
        <v>2.08</v>
      </c>
      <c r="Q29" s="101">
        <v>2.34</v>
      </c>
      <c r="R29" s="101">
        <v>2.55</v>
      </c>
      <c r="S29" s="101">
        <v>2.72</v>
      </c>
      <c r="T29" s="101">
        <v>2.86</v>
      </c>
      <c r="U29" s="101">
        <v>2.98</v>
      </c>
      <c r="V29" s="101">
        <v>3.09</v>
      </c>
      <c r="W29" s="101">
        <v>3.18</v>
      </c>
      <c r="X29" s="101">
        <v>3.27</v>
      </c>
      <c r="Y29" s="101">
        <v>3.35</v>
      </c>
      <c r="Z29" s="101">
        <v>3.42</v>
      </c>
      <c r="AA29" s="101">
        <v>3.48</v>
      </c>
    </row>
    <row r="30" spans="1:27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6"/>
      <c r="L30" s="95"/>
      <c r="M30" s="100">
        <v>10</v>
      </c>
      <c r="N30" s="101">
        <v>1.16</v>
      </c>
      <c r="O30" s="101">
        <v>1.72</v>
      </c>
      <c r="P30" s="101">
        <v>2.08</v>
      </c>
      <c r="Q30" s="101">
        <v>2.34</v>
      </c>
      <c r="R30" s="101">
        <v>2.55</v>
      </c>
      <c r="S30" s="101">
        <v>2.72</v>
      </c>
      <c r="T30" s="101">
        <v>2.86</v>
      </c>
      <c r="U30" s="101">
        <v>2.98</v>
      </c>
      <c r="V30" s="101">
        <v>3.09</v>
      </c>
      <c r="W30" s="101">
        <v>3.18</v>
      </c>
      <c r="X30" s="101">
        <v>3.27</v>
      </c>
      <c r="Y30" s="101">
        <v>3.34</v>
      </c>
      <c r="Z30" s="101">
        <v>3.42</v>
      </c>
      <c r="AA30" s="101">
        <v>3.48</v>
      </c>
    </row>
    <row r="31" spans="1:32" ht="13.5" thickBo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6"/>
      <c r="L31" s="95"/>
      <c r="M31" s="100">
        <v>11</v>
      </c>
      <c r="N31" s="101">
        <v>1.16</v>
      </c>
      <c r="O31" s="101">
        <v>1.71</v>
      </c>
      <c r="P31" s="101">
        <v>2.08</v>
      </c>
      <c r="Q31" s="101">
        <v>2.34</v>
      </c>
      <c r="R31" s="101">
        <v>2.55</v>
      </c>
      <c r="S31" s="101">
        <v>2.72</v>
      </c>
      <c r="T31" s="101">
        <v>2.86</v>
      </c>
      <c r="U31" s="101">
        <v>2.98</v>
      </c>
      <c r="V31" s="101">
        <v>3.09</v>
      </c>
      <c r="W31" s="101">
        <v>3.18</v>
      </c>
      <c r="X31" s="101">
        <v>3.27</v>
      </c>
      <c r="Y31" s="101">
        <v>3.34</v>
      </c>
      <c r="Z31" s="101">
        <v>3.41</v>
      </c>
      <c r="AA31" s="101">
        <v>3.48</v>
      </c>
      <c r="AD31" s="102" t="s">
        <v>69</v>
      </c>
      <c r="AE31" s="99">
        <f>AVERAGE(C34:D43)</f>
        <v>100.005</v>
      </c>
      <c r="AF31" s="93" t="str">
        <f>H14</f>
        <v>mm</v>
      </c>
    </row>
    <row r="32" spans="1:32" ht="13.5" thickBot="1">
      <c r="A32" s="32"/>
      <c r="B32" s="75" t="s">
        <v>14</v>
      </c>
      <c r="C32" s="76" t="s">
        <v>25</v>
      </c>
      <c r="D32" s="77"/>
      <c r="E32" s="77"/>
      <c r="F32" s="78"/>
      <c r="G32" s="77" t="s">
        <v>26</v>
      </c>
      <c r="H32" s="77"/>
      <c r="I32" s="77"/>
      <c r="J32" s="78"/>
      <c r="K32" s="6"/>
      <c r="L32" s="95"/>
      <c r="M32" s="100">
        <v>12</v>
      </c>
      <c r="N32" s="101">
        <v>1.15</v>
      </c>
      <c r="O32" s="101">
        <v>1.71</v>
      </c>
      <c r="P32" s="101">
        <v>2.07</v>
      </c>
      <c r="Q32" s="101">
        <v>2.34</v>
      </c>
      <c r="R32" s="101">
        <v>2.55</v>
      </c>
      <c r="S32" s="101">
        <v>2.72</v>
      </c>
      <c r="T32" s="101">
        <v>2.85</v>
      </c>
      <c r="U32" s="101">
        <v>2.98</v>
      </c>
      <c r="V32" s="101">
        <v>3.09</v>
      </c>
      <c r="W32" s="101">
        <v>3.18</v>
      </c>
      <c r="X32" s="101">
        <v>3.27</v>
      </c>
      <c r="Y32" s="101">
        <v>3.34</v>
      </c>
      <c r="Z32" s="101">
        <v>3.41</v>
      </c>
      <c r="AA32" s="101">
        <v>3.48</v>
      </c>
      <c r="AD32" s="102" t="s">
        <v>70</v>
      </c>
      <c r="AE32" s="99">
        <f>AVERAGE(G34:H43)</f>
        <v>99.9995</v>
      </c>
      <c r="AF32" s="93" t="str">
        <f>H14</f>
        <v>mm</v>
      </c>
    </row>
    <row r="33" spans="1:27" ht="16.5" thickBot="1">
      <c r="A33" s="32"/>
      <c r="B33" s="79" t="s">
        <v>24</v>
      </c>
      <c r="C33" s="80" t="s">
        <v>46</v>
      </c>
      <c r="D33" s="81" t="s">
        <v>47</v>
      </c>
      <c r="E33" s="81" t="s">
        <v>73</v>
      </c>
      <c r="F33" s="82" t="s">
        <v>74</v>
      </c>
      <c r="G33" s="80" t="s">
        <v>46</v>
      </c>
      <c r="H33" s="81" t="s">
        <v>47</v>
      </c>
      <c r="I33" s="81" t="s">
        <v>75</v>
      </c>
      <c r="J33" s="82" t="s">
        <v>76</v>
      </c>
      <c r="K33" s="6"/>
      <c r="L33" s="95"/>
      <c r="M33" s="100">
        <v>13</v>
      </c>
      <c r="N33" s="101">
        <v>1.15</v>
      </c>
      <c r="O33" s="101">
        <v>1.71</v>
      </c>
      <c r="P33" s="101">
        <v>2.07</v>
      </c>
      <c r="Q33" s="101">
        <v>2.34</v>
      </c>
      <c r="R33" s="101">
        <v>2.55</v>
      </c>
      <c r="S33" s="101">
        <v>2.71</v>
      </c>
      <c r="T33" s="101">
        <v>2.85</v>
      </c>
      <c r="U33" s="101">
        <v>2.98</v>
      </c>
      <c r="V33" s="101">
        <v>3.09</v>
      </c>
      <c r="W33" s="101">
        <v>3.18</v>
      </c>
      <c r="X33" s="101">
        <v>3.27</v>
      </c>
      <c r="Y33" s="101">
        <v>3.34</v>
      </c>
      <c r="Z33" s="101">
        <v>3.41</v>
      </c>
      <c r="AA33" s="101">
        <v>3.48</v>
      </c>
    </row>
    <row r="34" spans="1:32" ht="12.75">
      <c r="A34" s="32"/>
      <c r="B34" s="83">
        <v>1</v>
      </c>
      <c r="C34" s="116">
        <v>100.01</v>
      </c>
      <c r="D34" s="117">
        <v>99.99</v>
      </c>
      <c r="E34" s="28">
        <f>AVERAGE(C34:D34)</f>
        <v>100</v>
      </c>
      <c r="F34" s="29">
        <f>ABS(C34-D34)</f>
        <v>0.020000000000010232</v>
      </c>
      <c r="G34" s="122">
        <v>100</v>
      </c>
      <c r="H34" s="117">
        <v>99.99</v>
      </c>
      <c r="I34" s="28">
        <f>AVERAGE(G34:H34)</f>
        <v>99.995</v>
      </c>
      <c r="J34" s="29">
        <f>ABS(G34-H34)</f>
        <v>0.010000000000005116</v>
      </c>
      <c r="K34" s="6"/>
      <c r="L34" s="95"/>
      <c r="M34" s="100">
        <v>14</v>
      </c>
      <c r="N34" s="101">
        <v>1.15</v>
      </c>
      <c r="O34" s="101">
        <v>1.71</v>
      </c>
      <c r="P34" s="101">
        <v>2.07</v>
      </c>
      <c r="Q34" s="101">
        <v>2.34</v>
      </c>
      <c r="R34" s="101">
        <v>2.54</v>
      </c>
      <c r="S34" s="101">
        <v>2.71</v>
      </c>
      <c r="T34" s="101">
        <v>2.85</v>
      </c>
      <c r="U34" s="101">
        <v>2.98</v>
      </c>
      <c r="V34" s="101">
        <v>3.08</v>
      </c>
      <c r="W34" s="101">
        <v>3.18</v>
      </c>
      <c r="X34" s="101">
        <v>3.27</v>
      </c>
      <c r="Y34" s="101">
        <v>3.34</v>
      </c>
      <c r="Z34" s="101">
        <v>3.41</v>
      </c>
      <c r="AA34" s="101">
        <v>3.48</v>
      </c>
      <c r="AD34" s="102" t="s">
        <v>71</v>
      </c>
      <c r="AE34" s="99">
        <f>AVERAGE(C34:D43,G34:H43)</f>
        <v>100.00224999999999</v>
      </c>
      <c r="AF34" s="93" t="str">
        <f>H14</f>
        <v>mm</v>
      </c>
    </row>
    <row r="35" spans="1:27" ht="12.75">
      <c r="A35" s="32"/>
      <c r="B35" s="84">
        <v>2</v>
      </c>
      <c r="C35" s="118">
        <v>100.01</v>
      </c>
      <c r="D35" s="119">
        <v>100.02</v>
      </c>
      <c r="E35" s="28">
        <f aca="true" t="shared" si="9" ref="E35:E43">AVERAGE(C35:D35)</f>
        <v>100.015</v>
      </c>
      <c r="F35" s="29">
        <f aca="true" t="shared" si="10" ref="F35:F43">ABS(C35-D35)</f>
        <v>0.009999999999990905</v>
      </c>
      <c r="G35" s="123">
        <v>99.99</v>
      </c>
      <c r="H35" s="119">
        <v>100.01</v>
      </c>
      <c r="I35" s="28">
        <f aca="true" t="shared" si="11" ref="I35:I43">AVERAGE(G35:H35)</f>
        <v>100</v>
      </c>
      <c r="J35" s="29">
        <f aca="true" t="shared" si="12" ref="J35:J43">ABS(G35-H35)</f>
        <v>0.020000000000010232</v>
      </c>
      <c r="K35" s="6"/>
      <c r="L35" s="95"/>
      <c r="M35" s="100">
        <v>15</v>
      </c>
      <c r="N35" s="101">
        <v>1.15</v>
      </c>
      <c r="O35" s="101">
        <v>1.71</v>
      </c>
      <c r="P35" s="101">
        <v>2.07</v>
      </c>
      <c r="Q35" s="101">
        <v>2.34</v>
      </c>
      <c r="R35" s="101">
        <v>2.54</v>
      </c>
      <c r="S35" s="101">
        <v>2.71</v>
      </c>
      <c r="T35" s="101">
        <v>2.85</v>
      </c>
      <c r="U35" s="101">
        <v>2.98</v>
      </c>
      <c r="V35" s="101">
        <v>3.08</v>
      </c>
      <c r="W35" s="101">
        <v>3.18</v>
      </c>
      <c r="X35" s="101">
        <v>3.26</v>
      </c>
      <c r="Y35" s="101">
        <v>3.34</v>
      </c>
      <c r="Z35" s="101">
        <v>3.41</v>
      </c>
      <c r="AA35" s="101">
        <v>3.48</v>
      </c>
    </row>
    <row r="36" spans="1:27" ht="12.75">
      <c r="A36" s="32"/>
      <c r="B36" s="84">
        <v>3</v>
      </c>
      <c r="C36" s="118">
        <v>100.01</v>
      </c>
      <c r="D36" s="119">
        <v>100</v>
      </c>
      <c r="E36" s="28">
        <f t="shared" si="9"/>
        <v>100.005</v>
      </c>
      <c r="F36" s="29">
        <f t="shared" si="10"/>
        <v>0.010000000000005116</v>
      </c>
      <c r="G36" s="123">
        <v>100.01</v>
      </c>
      <c r="H36" s="119">
        <v>100</v>
      </c>
      <c r="I36" s="28">
        <f t="shared" si="11"/>
        <v>100.005</v>
      </c>
      <c r="J36" s="29">
        <f t="shared" si="12"/>
        <v>0.010000000000005116</v>
      </c>
      <c r="K36" s="6"/>
      <c r="L36" s="95"/>
      <c r="M36" s="100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</row>
    <row r="37" spans="1:27" ht="12.75">
      <c r="A37" s="32"/>
      <c r="B37" s="84">
        <v>4</v>
      </c>
      <c r="C37" s="118">
        <v>100.02</v>
      </c>
      <c r="D37" s="119">
        <v>100.01</v>
      </c>
      <c r="E37" s="28">
        <f t="shared" si="9"/>
        <v>100.015</v>
      </c>
      <c r="F37" s="29">
        <f t="shared" si="10"/>
        <v>0.009999999999990905</v>
      </c>
      <c r="G37" s="123">
        <v>100.01</v>
      </c>
      <c r="H37" s="119">
        <v>100</v>
      </c>
      <c r="I37" s="28">
        <f t="shared" si="11"/>
        <v>100.005</v>
      </c>
      <c r="J37" s="29">
        <f t="shared" si="12"/>
        <v>0.010000000000005116</v>
      </c>
      <c r="K37" s="6"/>
      <c r="L37" s="95"/>
      <c r="M37" s="100" t="s">
        <v>51</v>
      </c>
      <c r="N37" s="99">
        <v>1.128</v>
      </c>
      <c r="O37" s="99">
        <v>1.693</v>
      </c>
      <c r="P37" s="99">
        <v>2.059</v>
      </c>
      <c r="Q37" s="99">
        <v>2.326</v>
      </c>
      <c r="R37" s="99">
        <v>2.534</v>
      </c>
      <c r="S37" s="99">
        <v>2.704</v>
      </c>
      <c r="T37" s="99">
        <v>2.847</v>
      </c>
      <c r="U37" s="99">
        <v>2.97</v>
      </c>
      <c r="V37" s="99">
        <v>3.078</v>
      </c>
      <c r="W37" s="99">
        <v>3.173</v>
      </c>
      <c r="X37" s="99">
        <v>3.258</v>
      </c>
      <c r="Y37" s="99">
        <v>3.336</v>
      </c>
      <c r="Z37" s="99">
        <v>3.407</v>
      </c>
      <c r="AA37" s="99">
        <v>3.472</v>
      </c>
    </row>
    <row r="38" spans="1:12" ht="12.75">
      <c r="A38" s="32"/>
      <c r="B38" s="84">
        <v>5</v>
      </c>
      <c r="C38" s="118">
        <v>100</v>
      </c>
      <c r="D38" s="119">
        <v>100.01</v>
      </c>
      <c r="E38" s="28">
        <f t="shared" si="9"/>
        <v>100.005</v>
      </c>
      <c r="F38" s="29">
        <f t="shared" si="10"/>
        <v>0.010000000000005116</v>
      </c>
      <c r="G38" s="123">
        <v>100</v>
      </c>
      <c r="H38" s="119">
        <v>99.99</v>
      </c>
      <c r="I38" s="28">
        <f t="shared" si="11"/>
        <v>99.995</v>
      </c>
      <c r="J38" s="29">
        <f t="shared" si="12"/>
        <v>0.010000000000005116</v>
      </c>
      <c r="K38" s="6"/>
      <c r="L38" s="95"/>
    </row>
    <row r="39" spans="1:17" ht="15.75">
      <c r="A39" s="32"/>
      <c r="B39" s="84">
        <v>6</v>
      </c>
      <c r="C39" s="118">
        <v>100.01</v>
      </c>
      <c r="D39" s="119">
        <v>100</v>
      </c>
      <c r="E39" s="28">
        <f t="shared" si="9"/>
        <v>100.005</v>
      </c>
      <c r="F39" s="29">
        <f t="shared" si="10"/>
        <v>0.010000000000005116</v>
      </c>
      <c r="G39" s="123">
        <v>100</v>
      </c>
      <c r="H39" s="119">
        <v>99.99</v>
      </c>
      <c r="I39" s="28">
        <f t="shared" si="11"/>
        <v>99.995</v>
      </c>
      <c r="J39" s="29">
        <f t="shared" si="12"/>
        <v>0.010000000000005116</v>
      </c>
      <c r="K39" s="6"/>
      <c r="L39" s="95"/>
      <c r="M39" s="89" t="s">
        <v>81</v>
      </c>
      <c r="N39" s="95"/>
      <c r="O39" s="95"/>
      <c r="P39" s="95"/>
      <c r="Q39" s="95"/>
    </row>
    <row r="40" spans="1:17" ht="12.75">
      <c r="A40" s="32"/>
      <c r="B40" s="84">
        <v>7</v>
      </c>
      <c r="C40" s="118">
        <v>99.99</v>
      </c>
      <c r="D40" s="119">
        <v>100</v>
      </c>
      <c r="E40" s="28">
        <f t="shared" si="9"/>
        <v>99.995</v>
      </c>
      <c r="F40" s="29">
        <f t="shared" si="10"/>
        <v>0.010000000000005116</v>
      </c>
      <c r="G40" s="123">
        <v>100</v>
      </c>
      <c r="H40" s="119">
        <v>99.99</v>
      </c>
      <c r="I40" s="28">
        <f t="shared" si="11"/>
        <v>99.995</v>
      </c>
      <c r="J40" s="29">
        <f t="shared" si="12"/>
        <v>0.010000000000005116</v>
      </c>
      <c r="K40" s="6"/>
      <c r="L40" s="95"/>
      <c r="M40" s="95"/>
      <c r="N40" s="95"/>
      <c r="O40" s="95"/>
      <c r="P40" s="95"/>
      <c r="Q40" s="95"/>
    </row>
    <row r="41" spans="1:27" ht="15.75">
      <c r="A41" s="32"/>
      <c r="B41" s="84">
        <v>8</v>
      </c>
      <c r="C41" s="118">
        <v>100</v>
      </c>
      <c r="D41" s="119">
        <v>99.99</v>
      </c>
      <c r="E41" s="28">
        <f t="shared" si="9"/>
        <v>99.995</v>
      </c>
      <c r="F41" s="29">
        <f t="shared" si="10"/>
        <v>0.010000000000005116</v>
      </c>
      <c r="G41" s="123">
        <v>100.01</v>
      </c>
      <c r="H41" s="119">
        <v>99.99</v>
      </c>
      <c r="I41" s="28">
        <f t="shared" si="11"/>
        <v>100</v>
      </c>
      <c r="J41" s="29">
        <f t="shared" si="12"/>
        <v>0.020000000000010232</v>
      </c>
      <c r="K41" s="6"/>
      <c r="L41" s="95"/>
      <c r="M41" s="97"/>
      <c r="N41" s="89" t="s">
        <v>82</v>
      </c>
      <c r="O41" s="89"/>
      <c r="P41" s="89"/>
      <c r="Q41" s="89"/>
      <c r="R41" s="90"/>
      <c r="S41" s="90"/>
      <c r="T41" s="90"/>
      <c r="U41" s="90"/>
      <c r="V41" s="90"/>
      <c r="W41" s="90"/>
      <c r="X41" s="90"/>
      <c r="Y41" s="90"/>
      <c r="Z41" s="90"/>
      <c r="AA41" s="90"/>
    </row>
    <row r="42" spans="1:27" ht="12.75">
      <c r="A42" s="32"/>
      <c r="B42" s="84">
        <v>9</v>
      </c>
      <c r="C42" s="118">
        <v>100.01</v>
      </c>
      <c r="D42" s="119">
        <v>100.01</v>
      </c>
      <c r="E42" s="28">
        <f t="shared" si="9"/>
        <v>100.01</v>
      </c>
      <c r="F42" s="29">
        <f t="shared" si="10"/>
        <v>0</v>
      </c>
      <c r="G42" s="123">
        <v>100</v>
      </c>
      <c r="H42" s="119">
        <v>100</v>
      </c>
      <c r="I42" s="28">
        <f t="shared" si="11"/>
        <v>100</v>
      </c>
      <c r="J42" s="29">
        <f t="shared" si="12"/>
        <v>0</v>
      </c>
      <c r="K42" s="6"/>
      <c r="L42" s="95"/>
      <c r="M42" s="97"/>
      <c r="N42" s="100">
        <v>2</v>
      </c>
      <c r="O42" s="100">
        <v>3</v>
      </c>
      <c r="P42" s="100">
        <v>4</v>
      </c>
      <c r="Q42" s="100">
        <v>5</v>
      </c>
      <c r="R42" s="100">
        <v>6</v>
      </c>
      <c r="S42" s="100">
        <v>7</v>
      </c>
      <c r="T42" s="100">
        <v>8</v>
      </c>
      <c r="U42" s="100">
        <v>9</v>
      </c>
      <c r="V42" s="100">
        <v>10</v>
      </c>
      <c r="W42" s="100">
        <v>11</v>
      </c>
      <c r="X42" s="100">
        <v>12</v>
      </c>
      <c r="Y42" s="100">
        <v>13</v>
      </c>
      <c r="Z42" s="100">
        <v>14</v>
      </c>
      <c r="AA42" s="100">
        <v>15</v>
      </c>
    </row>
    <row r="43" spans="1:27" ht="12.75" customHeight="1" thickBot="1">
      <c r="A43" s="32"/>
      <c r="B43" s="85">
        <v>10</v>
      </c>
      <c r="C43" s="120">
        <v>100.01</v>
      </c>
      <c r="D43" s="121">
        <v>100</v>
      </c>
      <c r="E43" s="30">
        <f t="shared" si="9"/>
        <v>100.005</v>
      </c>
      <c r="F43" s="31">
        <f t="shared" si="10"/>
        <v>0.010000000000005116</v>
      </c>
      <c r="G43" s="124">
        <v>100</v>
      </c>
      <c r="H43" s="121">
        <v>100.01</v>
      </c>
      <c r="I43" s="30">
        <f t="shared" si="11"/>
        <v>100.005</v>
      </c>
      <c r="J43" s="31">
        <f t="shared" si="12"/>
        <v>0.010000000000005116</v>
      </c>
      <c r="K43" s="6"/>
      <c r="L43" s="95"/>
      <c r="M43" s="100">
        <v>1</v>
      </c>
      <c r="N43" s="101">
        <v>1.41</v>
      </c>
      <c r="O43" s="101">
        <v>1.91</v>
      </c>
      <c r="P43" s="101">
        <v>2.24</v>
      </c>
      <c r="Q43" s="101">
        <v>2.48</v>
      </c>
      <c r="R43" s="101">
        <v>2.67</v>
      </c>
      <c r="S43" s="101">
        <v>2.83</v>
      </c>
      <c r="T43" s="101">
        <v>2.96</v>
      </c>
      <c r="U43" s="101">
        <v>3.08</v>
      </c>
      <c r="V43" s="101">
        <v>3.18</v>
      </c>
      <c r="W43" s="101">
        <v>3.27</v>
      </c>
      <c r="X43" s="101">
        <v>3.35</v>
      </c>
      <c r="Y43" s="101">
        <v>3.42</v>
      </c>
      <c r="Z43" s="101">
        <v>3.49</v>
      </c>
      <c r="AA43" s="101">
        <v>3.55</v>
      </c>
    </row>
    <row r="44" spans="1:27" ht="6" customHeight="1" thickBo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6"/>
      <c r="L44" s="95"/>
      <c r="M44" s="103"/>
      <c r="N44" s="103"/>
      <c r="O44" s="103"/>
      <c r="P44" s="103"/>
      <c r="Q44" s="103"/>
      <c r="R44" s="103"/>
      <c r="S44" s="96"/>
      <c r="T44" s="96"/>
      <c r="U44" s="96"/>
      <c r="V44" s="96"/>
      <c r="W44" s="96"/>
      <c r="X44" s="96"/>
      <c r="Y44" s="96"/>
      <c r="Z44" s="96"/>
      <c r="AA44" s="96"/>
    </row>
    <row r="45" spans="1:27" ht="6" customHeight="1">
      <c r="A45" s="32"/>
      <c r="B45" s="33"/>
      <c r="C45" s="37"/>
      <c r="D45" s="37"/>
      <c r="E45" s="37"/>
      <c r="F45" s="37"/>
      <c r="G45" s="37"/>
      <c r="H45" s="37"/>
      <c r="I45" s="37"/>
      <c r="J45" s="34"/>
      <c r="K45" s="6"/>
      <c r="L45" s="95"/>
      <c r="M45" s="103"/>
      <c r="N45" s="103"/>
      <c r="O45" s="103"/>
      <c r="P45" s="103"/>
      <c r="Q45" s="103"/>
      <c r="R45" s="103"/>
      <c r="S45" s="96"/>
      <c r="T45" s="96"/>
      <c r="U45" s="96"/>
      <c r="V45" s="96"/>
      <c r="W45" s="96"/>
      <c r="X45" s="96"/>
      <c r="Y45" s="96"/>
      <c r="Z45" s="96"/>
      <c r="AA45" s="96"/>
    </row>
    <row r="46" spans="1:27" ht="15.75" customHeight="1">
      <c r="A46" s="32"/>
      <c r="B46" s="14" t="s">
        <v>29</v>
      </c>
      <c r="C46" s="15"/>
      <c r="D46" s="8" t="s">
        <v>30</v>
      </c>
      <c r="E46" s="139">
        <f>ROUND(J13-J14,8)</f>
        <v>0.3</v>
      </c>
      <c r="F46" s="19" t="str">
        <f>H14</f>
        <v>mm</v>
      </c>
      <c r="G46" s="15"/>
      <c r="H46" s="23" t="s">
        <v>54</v>
      </c>
      <c r="I46" s="139">
        <f>C13/E46*100</f>
        <v>3.3333333333333335</v>
      </c>
      <c r="J46" s="16" t="s">
        <v>42</v>
      </c>
      <c r="K46" s="6"/>
      <c r="L46" s="95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</row>
    <row r="47" spans="1:27" ht="6" customHeight="1">
      <c r="A47" s="32"/>
      <c r="B47" s="14"/>
      <c r="C47" s="15"/>
      <c r="D47" s="8"/>
      <c r="E47" s="18"/>
      <c r="F47" s="19"/>
      <c r="G47" s="15"/>
      <c r="H47" s="11"/>
      <c r="I47" s="11"/>
      <c r="J47" s="16"/>
      <c r="K47" s="6"/>
      <c r="L47" s="95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</row>
    <row r="48" spans="1:27" ht="12.75" customHeight="1">
      <c r="A48" s="32"/>
      <c r="B48" s="14"/>
      <c r="C48" s="27" t="s">
        <v>56</v>
      </c>
      <c r="D48" s="127">
        <v>2</v>
      </c>
      <c r="F48" s="24" t="s">
        <v>57</v>
      </c>
      <c r="G48" s="126">
        <v>10</v>
      </c>
      <c r="I48" s="27" t="s">
        <v>55</v>
      </c>
      <c r="J48" s="125">
        <v>2</v>
      </c>
      <c r="K48" s="6"/>
      <c r="L48" s="95"/>
      <c r="M48" s="91"/>
      <c r="N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</row>
    <row r="49" spans="1:27" ht="14.25" customHeight="1">
      <c r="A49" s="32"/>
      <c r="B49" s="14"/>
      <c r="C49" s="15"/>
      <c r="D49" s="8" t="s">
        <v>52</v>
      </c>
      <c r="E49" s="25">
        <f ca="1">INDIRECT(ADDRESS(IF(G48*J48&gt;15,37,G48*J48+20),D48+12))</f>
        <v>1.128</v>
      </c>
      <c r="F49" s="13"/>
      <c r="G49" s="13"/>
      <c r="H49" s="8" t="s">
        <v>53</v>
      </c>
      <c r="I49" s="25">
        <f ca="1">INDIRECT(ADDRESS(43,J48+12))</f>
        <v>1.41</v>
      </c>
      <c r="J49" s="16"/>
      <c r="K49" s="6"/>
      <c r="L49" s="95"/>
      <c r="M49" s="105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</row>
    <row r="50" spans="1:27" ht="15.75">
      <c r="A50" s="32"/>
      <c r="B50" s="14"/>
      <c r="C50" s="15"/>
      <c r="D50" s="8" t="s">
        <v>31</v>
      </c>
      <c r="E50" s="18">
        <f>5.152/E49</f>
        <v>4.5673758865248235</v>
      </c>
      <c r="F50" s="13"/>
      <c r="G50" s="15"/>
      <c r="H50" s="8" t="s">
        <v>40</v>
      </c>
      <c r="I50" s="17">
        <f>5.152/I49</f>
        <v>3.6539007092198585</v>
      </c>
      <c r="J50" s="16"/>
      <c r="K50" s="6"/>
      <c r="L50" s="95"/>
      <c r="M50" s="105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</row>
    <row r="51" spans="1:27" ht="6" customHeight="1">
      <c r="A51" s="32"/>
      <c r="B51" s="14"/>
      <c r="C51" s="15"/>
      <c r="D51" s="8"/>
      <c r="E51" s="11"/>
      <c r="F51" s="13"/>
      <c r="G51" s="15"/>
      <c r="H51" s="8"/>
      <c r="I51" s="9"/>
      <c r="J51" s="16"/>
      <c r="K51" s="6"/>
      <c r="L51" s="95"/>
      <c r="M51" s="105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</row>
    <row r="52" spans="1:27" ht="15.75">
      <c r="A52" s="32"/>
      <c r="B52" s="14" t="s">
        <v>32</v>
      </c>
      <c r="C52" s="15"/>
      <c r="D52" s="24" t="s">
        <v>33</v>
      </c>
      <c r="E52" s="136">
        <f>E50*AVERAGE(F34:F43,J34:J43)</f>
        <v>0.04795744680852869</v>
      </c>
      <c r="F52" s="13" t="str">
        <f>H14</f>
        <v>mm</v>
      </c>
      <c r="G52" s="11" t="s">
        <v>34</v>
      </c>
      <c r="H52" s="10"/>
      <c r="I52" s="137">
        <f>100*E52/E46</f>
        <v>15.985815602842898</v>
      </c>
      <c r="J52" s="16" t="s">
        <v>42</v>
      </c>
      <c r="K52" s="6"/>
      <c r="L52" s="95"/>
      <c r="M52" s="105"/>
      <c r="N52" s="104"/>
      <c r="O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</row>
    <row r="53" spans="1:27" ht="6" customHeight="1">
      <c r="A53" s="32"/>
      <c r="B53" s="14"/>
      <c r="C53" s="15"/>
      <c r="D53" s="8"/>
      <c r="E53" s="11"/>
      <c r="F53" s="13"/>
      <c r="G53" s="11"/>
      <c r="H53" s="10"/>
      <c r="I53" s="9"/>
      <c r="J53" s="16"/>
      <c r="K53" s="6"/>
      <c r="L53" s="95"/>
      <c r="N53" s="106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</row>
    <row r="54" spans="1:27" ht="15.75">
      <c r="A54" s="32"/>
      <c r="B54" s="14" t="s">
        <v>35</v>
      </c>
      <c r="C54" s="15"/>
      <c r="D54" s="24" t="s">
        <v>36</v>
      </c>
      <c r="E54" s="135">
        <f>I50*(MAX(AVERAGE(C34:D43),AVERAGE(G34:H43))-MIN(AVERAGE(C34:D43),AVERAGE(G34:H43)))</f>
        <v>0.02009645390070133</v>
      </c>
      <c r="F54" s="13" t="str">
        <f>H14</f>
        <v>mm</v>
      </c>
      <c r="G54" s="11" t="s">
        <v>41</v>
      </c>
      <c r="H54" s="10"/>
      <c r="I54" s="137">
        <f>100*E54/E46</f>
        <v>6.698817966900443</v>
      </c>
      <c r="J54" s="16" t="s">
        <v>42</v>
      </c>
      <c r="K54" s="6"/>
      <c r="L54" s="95"/>
      <c r="M54" s="105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</row>
    <row r="55" spans="1:27" ht="6" customHeight="1">
      <c r="A55" s="32"/>
      <c r="B55" s="14"/>
      <c r="C55" s="8"/>
      <c r="D55" s="13"/>
      <c r="E55" s="11"/>
      <c r="F55" s="11"/>
      <c r="G55" s="11"/>
      <c r="H55" s="10"/>
      <c r="I55" s="138"/>
      <c r="J55" s="16"/>
      <c r="K55" s="6"/>
      <c r="L55" s="95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</row>
    <row r="56" spans="1:27" ht="15.75" customHeight="1">
      <c r="A56" s="32"/>
      <c r="B56" s="14" t="s">
        <v>43</v>
      </c>
      <c r="C56" s="8"/>
      <c r="D56" s="23" t="s">
        <v>44</v>
      </c>
      <c r="E56" s="136">
        <f>SQRT(E52^2+E54^2)</f>
        <v>0.05199792461027529</v>
      </c>
      <c r="F56" s="13" t="str">
        <f>H14</f>
        <v>mm</v>
      </c>
      <c r="G56" s="11" t="s">
        <v>45</v>
      </c>
      <c r="H56" s="12"/>
      <c r="I56" s="137">
        <f>100*E56/E46</f>
        <v>17.33264153675843</v>
      </c>
      <c r="J56" s="16" t="s">
        <v>42</v>
      </c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</row>
    <row r="57" spans="1:27" ht="12" customHeight="1">
      <c r="A57" s="32"/>
      <c r="B57" s="14"/>
      <c r="C57" s="128"/>
      <c r="D57" s="129"/>
      <c r="E57" s="130"/>
      <c r="F57" s="129"/>
      <c r="G57" s="129"/>
      <c r="H57" s="131"/>
      <c r="I57" s="132"/>
      <c r="J57" s="16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</row>
    <row r="58" spans="1:27" ht="12" customHeight="1">
      <c r="A58" s="32"/>
      <c r="B58" s="14"/>
      <c r="C58" s="128"/>
      <c r="D58" s="129"/>
      <c r="E58" s="130">
        <f>I56</f>
        <v>17.33264153675843</v>
      </c>
      <c r="F58" s="128">
        <f>40-E58</f>
        <v>22.66735846324157</v>
      </c>
      <c r="G58" s="129"/>
      <c r="H58" s="131"/>
      <c r="I58" s="132"/>
      <c r="J58" s="16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</row>
    <row r="59" spans="1:27" ht="12.75" customHeight="1">
      <c r="A59" s="32"/>
      <c r="B59" s="14"/>
      <c r="C59" s="128"/>
      <c r="D59" s="129"/>
      <c r="E59" s="133"/>
      <c r="F59" s="129"/>
      <c r="G59" s="129"/>
      <c r="H59" s="131"/>
      <c r="I59" s="134"/>
      <c r="J59" s="16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</row>
    <row r="60" spans="1:27" ht="6" customHeight="1" thickBot="1">
      <c r="A60" s="32"/>
      <c r="B60" s="20"/>
      <c r="C60" s="21"/>
      <c r="D60" s="21"/>
      <c r="E60" s="21"/>
      <c r="F60" s="21"/>
      <c r="G60" s="21"/>
      <c r="H60" s="21"/>
      <c r="I60" s="21"/>
      <c r="J60" s="22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</row>
    <row r="61" spans="1:27" ht="6" customHeight="1">
      <c r="A61" s="32"/>
      <c r="B61" s="40"/>
      <c r="C61" s="1"/>
      <c r="D61" s="1"/>
      <c r="E61" s="1"/>
      <c r="F61" s="1"/>
      <c r="G61" s="1"/>
      <c r="H61" s="1"/>
      <c r="I61" s="1"/>
      <c r="J61" s="41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</row>
    <row r="62" spans="1:27" ht="12.75">
      <c r="A62" s="32"/>
      <c r="B62" s="86" t="s">
        <v>15</v>
      </c>
      <c r="C62" s="87" t="s">
        <v>16</v>
      </c>
      <c r="D62" s="2" t="str">
        <f>IF(C13,IF(C13/E46*100&lt;=5,"Auflösung ist ausreichend ! (Auflösung ist kleiner oder gleich 5% der Toleranz !)","Auflösung ist nicht ausreichend !"),"Noch nichts eingegeben !")</f>
        <v>Auflösung ist ausreichend ! (Auflösung ist kleiner oder gleich 5% der Toleranz !)</v>
      </c>
      <c r="E62" s="2"/>
      <c r="F62" s="1"/>
      <c r="G62" s="1"/>
      <c r="H62" s="1"/>
      <c r="I62" s="1"/>
      <c r="J62" s="41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</row>
    <row r="63" spans="1:27" ht="12.75" customHeight="1">
      <c r="A63" s="32"/>
      <c r="B63" s="40"/>
      <c r="C63" s="87" t="s">
        <v>17</v>
      </c>
      <c r="D63" s="3" t="str">
        <f>IF(COUNT(I56)&gt;0,IF(I56&lt;=20,"Messsystem ist fähig ! (%R&amp;R ist kleiner als die Höchstbedingung 20 % !)","Messsystem ist nicht fähig ! (%R&amp;R ist größer als die Höchstbedingung 20%)"),"Es wurden noch nicht alle notwendigen Angaben eingegeben !")</f>
        <v>Messsystem ist fähig ! (%R&amp;R ist kleiner als die Höchstbedingung 20 % !)</v>
      </c>
      <c r="E63" s="3"/>
      <c r="F63" s="4"/>
      <c r="G63" s="1"/>
      <c r="H63" s="1"/>
      <c r="I63" s="1"/>
      <c r="J63" s="41"/>
      <c r="M63" s="92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</row>
    <row r="64" spans="1:27" ht="6" customHeight="1" thickBot="1">
      <c r="A64" s="32"/>
      <c r="B64" s="46"/>
      <c r="C64" s="48"/>
      <c r="D64" s="48"/>
      <c r="E64" s="48"/>
      <c r="F64" s="48"/>
      <c r="G64" s="48"/>
      <c r="H64" s="48"/>
      <c r="I64" s="48"/>
      <c r="J64" s="47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</row>
    <row r="65" spans="1:27" ht="7.5" customHeight="1">
      <c r="A65" s="32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</row>
    <row r="66" spans="1:27" ht="6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</row>
    <row r="67" spans="1:27" ht="12.75" customHeight="1">
      <c r="A67" s="32"/>
      <c r="B67" s="88" t="s">
        <v>18</v>
      </c>
      <c r="C67" s="32" t="s">
        <v>23</v>
      </c>
      <c r="D67" s="88" t="s">
        <v>19</v>
      </c>
      <c r="E67" s="32" t="s">
        <v>20</v>
      </c>
      <c r="F67" s="32"/>
      <c r="G67" s="88" t="s">
        <v>21</v>
      </c>
      <c r="H67" s="32" t="s">
        <v>27</v>
      </c>
      <c r="I67" s="32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</row>
    <row r="68" spans="1:27" ht="3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</row>
    <row r="69" spans="13:27" ht="12.75"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</row>
    <row r="70" spans="13:27" ht="12.75"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</row>
  </sheetData>
  <sheetProtection selectLockedCells="1"/>
  <printOptions/>
  <pageMargins left="0.3937007874015748" right="0.1968503937007874" top="0.3937007874015748" bottom="0.5905511811023623" header="0.5118110236220472" footer="0.31496062992125984"/>
  <pageSetup horizontalDpi="600" verticalDpi="600" orientation="portrait" paperSize="9" r:id="rId5"/>
  <headerFooter alignWithMargins="0">
    <oddFooter>&amp;L&amp;8Autor: DI C. Pertuch&amp;C&amp;8Version: 0.99&amp;"Symbol,Standard"a&amp;"Arial,Standard", 05.10.1999&amp;R&amp;8&amp;F</oddFooter>
  </headerFooter>
  <ignoredErrors>
    <ignoredError sqref="E34:E43" formulaRange="1"/>
  </ignoredErrors>
  <drawing r:id="rId4"/>
  <legacyDrawing r:id="rId3"/>
  <oleObjects>
    <oleObject progId="Equation.3" shapeId="15150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die Messsystemanalyse, Verfahren 1</dc:title>
  <dc:subject/>
  <dc:creator>Dipl.-Ing. Carsten Pertuch</dc:creator>
  <cp:keywords/>
  <dc:description/>
  <cp:lastModifiedBy>Carsten Pertuch</cp:lastModifiedBy>
  <cp:lastPrinted>2005-09-21T13:22:03Z</cp:lastPrinted>
  <dcterms:created xsi:type="dcterms:W3CDTF">1999-10-04T11:34:55Z</dcterms:created>
  <dcterms:modified xsi:type="dcterms:W3CDTF">2009-09-17T09:58:54Z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506007963</vt:i4>
  </property>
  <property fmtid="{D5CDD505-2E9C-101B-9397-08002B2CF9AE}" pid="3" name="_EmailSubject">
    <vt:lpwstr>Antwort: WG: (Fwd) Ihre Excel-Vorlagen zur Messmittel -Fähigkeit</vt:lpwstr>
  </property>
  <property fmtid="{D5CDD505-2E9C-101B-9397-08002B2CF9AE}" pid="4" name="_AuthorEmail">
    <vt:lpwstr>Carsten.Pertuch@zf.com</vt:lpwstr>
  </property>
  <property fmtid="{D5CDD505-2E9C-101B-9397-08002B2CF9AE}" pid="5" name="_AuthorEmailDisplayName">
    <vt:lpwstr>Pertuch Carsten LM02 F-PDMM</vt:lpwstr>
  </property>
  <property fmtid="{D5CDD505-2E9C-101B-9397-08002B2CF9AE}" pid="6" name="_ReviewingToolsShownOnce">
    <vt:lpwstr/>
  </property>
</Properties>
</file>